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45" windowHeight="11655" activeTab="3"/>
  </bookViews>
  <sheets>
    <sheet name="Dados" sheetId="1" r:id="rId1"/>
    <sheet name="Ângulo de rolagem da carroceria" sheetId="2" r:id="rId2"/>
    <sheet name="Transferência de carga" sheetId="3" r:id="rId3"/>
    <sheet name="Ângulos de Deriva" sheetId="4" r:id="rId4"/>
  </sheets>
  <definedNames>
    <definedName name="G_I">Dados!$C$4</definedName>
    <definedName name="W_n_I">Dados!$C$5</definedName>
    <definedName name="G_II">Dados!$C$7</definedName>
    <definedName name="W_n_II">Dados!$C$8</definedName>
    <definedName name="t_II">Dados!$C$9</definedName>
    <definedName name="h">Dados!$C$10</definedName>
    <definedName name="l">Dados!$C$11</definedName>
    <definedName name="m">Dados!$C$13</definedName>
    <definedName name="p_I">Dados!$C$14</definedName>
    <definedName name="n">Dados!$C$16</definedName>
    <definedName name="v">Dados!$C$17</definedName>
    <definedName name="k_I">Dados!$C$18</definedName>
    <definedName name="k_II">Dados!$C$19</definedName>
    <definedName name="k_E_I">Dados!$C$20</definedName>
    <definedName name="k_E_II">Dados!$C$21</definedName>
    <definedName name="r_d">Dados!$C$22</definedName>
    <definedName name="p">Dados!$C$23</definedName>
    <definedName name="mu_s">Dados!$C$24</definedName>
    <definedName name="W">'Ângulo de rolagem da carroceria'!$C$3</definedName>
    <definedName name="h_m">'Ângulo de rolagem da carroceria'!$C$4</definedName>
    <definedName name="b_I">'Ângulo de rolagem da carroceria'!$C$5</definedName>
    <definedName name="b_II">'Ângulo de rolagem da carroceria'!$C$6</definedName>
    <definedName name="h_0">'Ângulo de rolagem da carroceria'!$C$7</definedName>
    <definedName name="M_r">'Ângulo de rolagem da carroceria'!$C$8</definedName>
    <definedName name="M_n_I">'Ângulo de rolagem da carroceria'!$C$9</definedName>
    <definedName name="M_n_II">'Ângulo de rolagem da carroceria'!$C$10</definedName>
    <definedName name="Soma_M">'Ângulo de rolagem da carroceria'!$C$11</definedName>
    <definedName name="t_I">Dados!$C$6</definedName>
    <definedName name="Psi">'Ângulo de rolagem da carroceria'!$C$12</definedName>
    <definedName name="Psi_grau">'Ângulo de rolagem da carroceria'!$C$13</definedName>
    <definedName name="delta_G_I_1">'Transferência de carga'!$C$4</definedName>
    <definedName name="delta_G_I_2">'Transferência de carga'!$C$5</definedName>
    <definedName name="delta_G_I_3">'Transferência de carga'!$C$6</definedName>
    <definedName name="delta_G_I_4">'Transferência de carga'!$C$7</definedName>
    <definedName name="Soma_delta_G_I">'Transferência de carga'!$C$8</definedName>
    <definedName name="delta_G_II_1">'Transferência de carga'!$C$13</definedName>
    <definedName name="delta_G_II_2">'Transferência de carga'!$C$14</definedName>
    <definedName name="delta_G_II_3">'Transferência de carga'!$C$15</definedName>
    <definedName name="delta_G_II_4">'Transferência de carga'!$C$16</definedName>
    <definedName name="Soma_delta_G_Ii">'Transferência de carga'!$C$17</definedName>
    <definedName name="G_II_e">'Transferência de carga'!$C$18</definedName>
    <definedName name="G_II_i">'Transferência de carga'!$C$19</definedName>
    <definedName name="G_I_e">'Transferência de carga'!$C$9</definedName>
    <definedName name="G_I_i">'Transferência de carga'!$C$10</definedName>
    <definedName name="alfa_I">'Ângulos de Deriva'!$E$8</definedName>
    <definedName name="alfa_II">'Ângulos de Deriva'!$E$17</definedName>
  </definedNames>
  <calcPr calcId="144525"/>
</workbook>
</file>

<file path=xl/sharedStrings.xml><?xml version="1.0" encoding="utf-8"?>
<sst xmlns="http://schemas.openxmlformats.org/spreadsheetml/2006/main" count="162" uniqueCount="102">
  <si>
    <t>EXEMPLO DE CÁLCULO</t>
  </si>
  <si>
    <t>APOSTILA PROF. NICOLAZZI, PÁG 242</t>
  </si>
  <si>
    <t>2 ocupantes</t>
  </si>
  <si>
    <t>5 ocupantes</t>
  </si>
  <si>
    <t>Peso sobre o eixo dianteiro</t>
  </si>
  <si>
    <t>G_I</t>
  </si>
  <si>
    <t>kgf</t>
  </si>
  <si>
    <t>Peso do eixo dianteiro</t>
  </si>
  <si>
    <t>W_n_I</t>
  </si>
  <si>
    <t>Bitola dianteira</t>
  </si>
  <si>
    <t>t_I</t>
  </si>
  <si>
    <t>cm</t>
  </si>
  <si>
    <t>Peso do eixo traseiro</t>
  </si>
  <si>
    <t>G_II</t>
  </si>
  <si>
    <t>W_n_II</t>
  </si>
  <si>
    <t>Bitola traseira</t>
  </si>
  <si>
    <t>t_II</t>
  </si>
  <si>
    <t>Altura do centro de gravidade do veículo</t>
  </si>
  <si>
    <t>h</t>
  </si>
  <si>
    <t>Distância entre eixos</t>
  </si>
  <si>
    <t>l</t>
  </si>
  <si>
    <t>Suspensão dianteira com braços transversais duplo</t>
  </si>
  <si>
    <t>altura do centro de rolamento</t>
  </si>
  <si>
    <t>m</t>
  </si>
  <si>
    <t>altura do pólo</t>
  </si>
  <si>
    <t>p_I</t>
  </si>
  <si>
    <t>Suspensão traseira com eixo rígido, braços longitudinais a barra Panhard</t>
  </si>
  <si>
    <t>altura do centro de roalmento</t>
  </si>
  <si>
    <t>n</t>
  </si>
  <si>
    <t>Distância entre os braços longitudinais que suportam as molas</t>
  </si>
  <si>
    <t>v</t>
  </si>
  <si>
    <t>Constante da mola dinateira (barra de torção longitudinal)</t>
  </si>
  <si>
    <t>k_I</t>
  </si>
  <si>
    <t>kgf/cm</t>
  </si>
  <si>
    <t>Constante da mola traseira (barra de torção transversal)</t>
  </si>
  <si>
    <t>k_II</t>
  </si>
  <si>
    <t>Constante de mola do estabilizador dianteiro</t>
  </si>
  <si>
    <t>k_E_I</t>
  </si>
  <si>
    <t>Constante de mola do estabilizador traseiro</t>
  </si>
  <si>
    <t>k_E_II</t>
  </si>
  <si>
    <t>Raio dinâmico (pneus 6,00 - 13/4 PR)</t>
  </si>
  <si>
    <t>r_d</t>
  </si>
  <si>
    <t>Pressão cinsiderada nos pneus (d/t)</t>
  </si>
  <si>
    <t>p</t>
  </si>
  <si>
    <t>kgf/cm^2</t>
  </si>
  <si>
    <t>Coeficiente de aderência lateral</t>
  </si>
  <si>
    <t>mu_s</t>
  </si>
  <si>
    <t>ÂNGULO DE ROLAGEM DA CARROCERIA</t>
  </si>
  <si>
    <t>Peso suspenso</t>
  </si>
  <si>
    <t>W</t>
  </si>
  <si>
    <t>Altura do centro de gravidade da massa suspensa</t>
  </si>
  <si>
    <t>h_m</t>
  </si>
  <si>
    <t>Distância do CG suspenso até o eixo dianteiro</t>
  </si>
  <si>
    <t>b_I</t>
  </si>
  <si>
    <t>Distância do CG suspenso até o eixo traseiro</t>
  </si>
  <si>
    <t>b_II</t>
  </si>
  <si>
    <t>Distância do CG suspenso até o eixo de rolagem</t>
  </si>
  <si>
    <t>h_0</t>
  </si>
  <si>
    <t>Momento de rolagem</t>
  </si>
  <si>
    <t>M_r</t>
  </si>
  <si>
    <t>kgf.cm</t>
  </si>
  <si>
    <t>Momento da massa não suspensa dianteira</t>
  </si>
  <si>
    <t>M_n_I</t>
  </si>
  <si>
    <t>Momento da massa não suspensa traseira</t>
  </si>
  <si>
    <t>M_n_II</t>
  </si>
  <si>
    <t>Soma dos momentos</t>
  </si>
  <si>
    <t>Soma_M</t>
  </si>
  <si>
    <t>Ângulo de rolagem</t>
  </si>
  <si>
    <t>Psi</t>
  </si>
  <si>
    <t>rad</t>
  </si>
  <si>
    <t>Psi_grau</t>
  </si>
  <si>
    <t>grau</t>
  </si>
  <si>
    <t>TRANSFERÊNCIA DE CARGA</t>
  </si>
  <si>
    <t>EIXO DIANTEIRO</t>
  </si>
  <si>
    <t>Momento da força de inércia da massa suspensa</t>
  </si>
  <si>
    <t>delta_G_I_1</t>
  </si>
  <si>
    <t>Momento da forla de inércia agindo no CR</t>
  </si>
  <si>
    <t>delta_G_I_2</t>
  </si>
  <si>
    <t>Momento do estabilizador</t>
  </si>
  <si>
    <t>delta_G_I_3</t>
  </si>
  <si>
    <t>Momento da massa não suspensa</t>
  </si>
  <si>
    <t>delta_G_I_4</t>
  </si>
  <si>
    <t>Somatório das transferências</t>
  </si>
  <si>
    <t>Soma_delta_G_I</t>
  </si>
  <si>
    <t>Carga na roda dianteira externa</t>
  </si>
  <si>
    <t>G_I_e</t>
  </si>
  <si>
    <t>Carga na roda dianteira interna</t>
  </si>
  <si>
    <t>G_I_i</t>
  </si>
  <si>
    <t>EIXO TRASEIRO</t>
  </si>
  <si>
    <t>delta_G_II_1</t>
  </si>
  <si>
    <t>delta_G_II_2</t>
  </si>
  <si>
    <t>delta_G_II_3</t>
  </si>
  <si>
    <t>delta_G_II_4</t>
  </si>
  <si>
    <t>Soma_delta_G_II</t>
  </si>
  <si>
    <t>G_II_e</t>
  </si>
  <si>
    <t>G_II_i</t>
  </si>
  <si>
    <t>alfa_I</t>
  </si>
  <si>
    <t>S_I_e</t>
  </si>
  <si>
    <t>S_I_i</t>
  </si>
  <si>
    <t>S_I</t>
  </si>
  <si>
    <t>alfa_II</t>
  </si>
  <si>
    <t>COMPORTAMENTO:</t>
  </si>
</sst>
</file>

<file path=xl/styles.xml><?xml version="1.0" encoding="utf-8"?>
<styleSheet xmlns="http://schemas.openxmlformats.org/spreadsheetml/2006/main">
  <numFmts count="9">
    <numFmt numFmtId="176" formatCode="_-&quot;R$&quot;* #,##0.00_-;\-&quot;R$&quot;* #,##0.00_-;_-&quot;R$&quot;* &quot;-&quot;??_-;_-@_-"/>
    <numFmt numFmtId="177" formatCode="0.00_ "/>
    <numFmt numFmtId="178" formatCode="_-* #,##0_-;\-* #,##0_-;_-* &quot;-&quot;_-;_-@_-"/>
    <numFmt numFmtId="179" formatCode="_-* #,##0.00_-;\-* #,##0.00_-;_-* &quot;-&quot;??_-;_-@_-"/>
    <numFmt numFmtId="180" formatCode="_-&quot;R$&quot;* #,##0_-;\-&quot;R$&quot;* #,##0_-;_-&quot;R$&quot;* &quot;-&quot;_-;_-@_-"/>
    <numFmt numFmtId="181" formatCode="0_ "/>
    <numFmt numFmtId="182" formatCode="0.000_ "/>
    <numFmt numFmtId="183" formatCode="0.0_ "/>
    <numFmt numFmtId="184" formatCode="0.0000_ "/>
  </numFmts>
  <fonts count="20">
    <font>
      <sz val="10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8" tint="0.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17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5" fillId="16" borderId="10" applyNumberFormat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0" fillId="29" borderId="17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0" borderId="15" applyNumberFormat="0" applyFill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9" fillId="22" borderId="11" applyNumberFormat="0" applyAlignment="0" applyProtection="0">
      <alignment vertical="center"/>
    </xf>
    <xf numFmtId="0" fontId="15" fillId="27" borderId="14" applyNumberFormat="0" applyAlignment="0" applyProtection="0">
      <alignment vertical="center"/>
    </xf>
    <xf numFmtId="0" fontId="19" fillId="27" borderId="11" applyNumberFormat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81" fontId="0" fillId="0" borderId="5" xfId="0" applyNumberForma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81" fontId="0" fillId="0" borderId="8" xfId="0" applyNumberFormat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182" fontId="0" fillId="0" borderId="2" xfId="0" applyNumberFormat="1" applyBorder="1" applyAlignment="1">
      <alignment horizontal="center" vertical="center"/>
    </xf>
    <xf numFmtId="182" fontId="0" fillId="0" borderId="3" xfId="0" applyNumberFormat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177" fontId="0" fillId="3" borderId="0" xfId="0" applyNumberForma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right" vertical="center"/>
    </xf>
    <xf numFmtId="0" fontId="0" fillId="4" borderId="0" xfId="0" applyFill="1" applyAlignment="1">
      <alignment horizontal="left" vertical="center"/>
    </xf>
    <xf numFmtId="0" fontId="0" fillId="0" borderId="0" xfId="0" applyAlignment="1">
      <alignment vertical="center" wrapText="1"/>
    </xf>
    <xf numFmtId="0" fontId="0" fillId="2" borderId="0" xfId="0" applyFill="1">
      <alignment vertical="center"/>
    </xf>
    <xf numFmtId="181" fontId="0" fillId="0" borderId="0" xfId="0" applyNumberFormat="1">
      <alignment vertical="center"/>
    </xf>
    <xf numFmtId="183" fontId="0" fillId="0" borderId="0" xfId="0" applyNumberFormat="1">
      <alignment vertical="center"/>
    </xf>
    <xf numFmtId="184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>
      <alignment vertical="center"/>
    </xf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tableStyles count="0" defaultTableStyle="TableStyleMedium2" defaultPivotStyle="PivotStyleLight16"/>
  <colors>
    <mruColors>
      <color rgb="0022C50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zoomScale="220" zoomScaleNormal="220" workbookViewId="0">
      <selection activeCell="C7" sqref="C7"/>
    </sheetView>
  </sheetViews>
  <sheetFormatPr defaultColWidth="9.14285714285714" defaultRowHeight="12.75" outlineLevelCol="4"/>
  <cols>
    <col min="1" max="1" width="32.1428571428571" style="21" customWidth="1"/>
    <col min="3" max="3" width="11.2857142857143" style="26" customWidth="1"/>
    <col min="5" max="5" width="11.2857142857143" style="26" customWidth="1"/>
  </cols>
  <sheetData>
    <row r="1" spans="1:1">
      <c r="A1" s="21" t="s">
        <v>0</v>
      </c>
    </row>
    <row r="2" spans="1:5">
      <c r="A2" s="21" t="s">
        <v>1</v>
      </c>
      <c r="C2" s="26" t="s">
        <v>2</v>
      </c>
      <c r="E2" s="26" t="s">
        <v>3</v>
      </c>
    </row>
    <row r="4" spans="1:5">
      <c r="A4" s="21" t="s">
        <v>4</v>
      </c>
      <c r="B4" s="22" t="s">
        <v>5</v>
      </c>
      <c r="C4" s="26">
        <v>695</v>
      </c>
      <c r="D4" t="s">
        <v>6</v>
      </c>
      <c r="E4" s="26">
        <v>730</v>
      </c>
    </row>
    <row r="5" spans="1:4">
      <c r="A5" s="21" t="s">
        <v>7</v>
      </c>
      <c r="B5" t="s">
        <v>8</v>
      </c>
      <c r="C5" s="26">
        <v>50</v>
      </c>
      <c r="D5" t="s">
        <v>6</v>
      </c>
    </row>
    <row r="6" spans="1:4">
      <c r="A6" s="21" t="s">
        <v>9</v>
      </c>
      <c r="B6" t="s">
        <v>10</v>
      </c>
      <c r="C6" s="26">
        <v>134</v>
      </c>
      <c r="D6" t="s">
        <v>11</v>
      </c>
    </row>
    <row r="7" spans="1:5">
      <c r="A7" s="21" t="s">
        <v>12</v>
      </c>
      <c r="B7" s="22" t="s">
        <v>13</v>
      </c>
      <c r="C7" s="26">
        <v>420</v>
      </c>
      <c r="D7" t="s">
        <v>6</v>
      </c>
      <c r="E7" s="26">
        <v>580</v>
      </c>
    </row>
    <row r="8" spans="1:4">
      <c r="A8" s="21" t="s">
        <v>12</v>
      </c>
      <c r="B8" t="s">
        <v>14</v>
      </c>
      <c r="C8" s="26">
        <v>60</v>
      </c>
      <c r="D8" t="s">
        <v>6</v>
      </c>
    </row>
    <row r="9" spans="1:4">
      <c r="A9" s="21" t="s">
        <v>15</v>
      </c>
      <c r="B9" t="s">
        <v>16</v>
      </c>
      <c r="C9" s="26">
        <v>132</v>
      </c>
      <c r="D9" t="s">
        <v>11</v>
      </c>
    </row>
    <row r="10" ht="25.5" spans="1:4">
      <c r="A10" s="21" t="s">
        <v>17</v>
      </c>
      <c r="B10" s="27" t="s">
        <v>18</v>
      </c>
      <c r="C10" s="26">
        <v>58</v>
      </c>
      <c r="D10" t="s">
        <v>11</v>
      </c>
    </row>
    <row r="11" spans="1:4">
      <c r="A11" s="21" t="s">
        <v>19</v>
      </c>
      <c r="B11" t="s">
        <v>20</v>
      </c>
      <c r="C11" s="26">
        <v>249</v>
      </c>
      <c r="D11" t="s">
        <v>11</v>
      </c>
    </row>
    <row r="12" ht="25.5" spans="1:1">
      <c r="A12" s="21" t="s">
        <v>21</v>
      </c>
    </row>
    <row r="13" spans="1:4">
      <c r="A13" s="21" t="s">
        <v>22</v>
      </c>
      <c r="B13" s="27" t="s">
        <v>23</v>
      </c>
      <c r="C13" s="26">
        <v>7</v>
      </c>
      <c r="D13" t="s">
        <v>11</v>
      </c>
    </row>
    <row r="14" spans="1:4">
      <c r="A14" s="21" t="s">
        <v>24</v>
      </c>
      <c r="B14" t="s">
        <v>25</v>
      </c>
      <c r="C14" s="26">
        <v>35</v>
      </c>
      <c r="D14" t="s">
        <v>11</v>
      </c>
    </row>
    <row r="15" ht="25.5" spans="1:1">
      <c r="A15" s="21" t="s">
        <v>26</v>
      </c>
    </row>
    <row r="16" spans="1:5">
      <c r="A16" s="21" t="s">
        <v>27</v>
      </c>
      <c r="B16" s="22" t="s">
        <v>28</v>
      </c>
      <c r="C16" s="26">
        <v>28.7</v>
      </c>
      <c r="D16" t="s">
        <v>11</v>
      </c>
      <c r="E16" s="26">
        <v>25.8</v>
      </c>
    </row>
    <row r="17" ht="25.5" spans="1:4">
      <c r="A17" s="21" t="s">
        <v>29</v>
      </c>
      <c r="B17" t="s">
        <v>30</v>
      </c>
      <c r="C17" s="26">
        <v>106</v>
      </c>
      <c r="D17" t="s">
        <v>11</v>
      </c>
    </row>
    <row r="18" ht="25.5" spans="1:4">
      <c r="A18" s="21" t="s">
        <v>31</v>
      </c>
      <c r="B18" t="s">
        <v>32</v>
      </c>
      <c r="C18" s="26">
        <v>11.5</v>
      </c>
      <c r="D18" t="s">
        <v>33</v>
      </c>
    </row>
    <row r="19" ht="25.5" spans="1:4">
      <c r="A19" s="21" t="s">
        <v>34</v>
      </c>
      <c r="B19" t="s">
        <v>35</v>
      </c>
      <c r="C19" s="26">
        <v>14</v>
      </c>
      <c r="D19" t="s">
        <v>33</v>
      </c>
    </row>
    <row r="20" ht="25.5" spans="1:4">
      <c r="A20" s="21" t="s">
        <v>36</v>
      </c>
      <c r="B20" t="s">
        <v>37</v>
      </c>
      <c r="C20" s="26">
        <v>5.5</v>
      </c>
      <c r="D20" t="s">
        <v>33</v>
      </c>
    </row>
    <row r="21" ht="25.5" spans="1:4">
      <c r="A21" s="21" t="s">
        <v>38</v>
      </c>
      <c r="B21" t="s">
        <v>39</v>
      </c>
      <c r="C21" s="26">
        <v>1.5</v>
      </c>
      <c r="D21" t="s">
        <v>33</v>
      </c>
    </row>
    <row r="22" spans="1:4">
      <c r="A22" s="21" t="s">
        <v>40</v>
      </c>
      <c r="B22" t="s">
        <v>41</v>
      </c>
      <c r="C22" s="26">
        <v>28.8</v>
      </c>
      <c r="D22" t="s">
        <v>11</v>
      </c>
    </row>
    <row r="23" spans="1:4">
      <c r="A23" s="21" t="s">
        <v>42</v>
      </c>
      <c r="B23" s="27" t="s">
        <v>43</v>
      </c>
      <c r="C23" s="26">
        <v>1.7</v>
      </c>
      <c r="D23" t="s">
        <v>44</v>
      </c>
    </row>
    <row r="24" spans="1:3">
      <c r="A24" s="21" t="s">
        <v>45</v>
      </c>
      <c r="B24" t="s">
        <v>46</v>
      </c>
      <c r="C24" s="26">
        <v>0.5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zoomScale="230" zoomScaleNormal="230" workbookViewId="0">
      <selection activeCell="C5" sqref="C5"/>
    </sheetView>
  </sheetViews>
  <sheetFormatPr defaultColWidth="9.14285714285714" defaultRowHeight="12.75" outlineLevelCol="3"/>
  <cols>
    <col min="1" max="1" width="25.8952380952381" style="21" customWidth="1"/>
    <col min="3" max="3" width="8.57142857142857" customWidth="1"/>
  </cols>
  <sheetData>
    <row r="1" ht="25.5" spans="1:1">
      <c r="A1" s="21" t="s">
        <v>47</v>
      </c>
    </row>
    <row r="3" spans="1:4">
      <c r="A3" s="21" t="s">
        <v>48</v>
      </c>
      <c r="B3" s="22" t="s">
        <v>49</v>
      </c>
      <c r="C3">
        <f>G_I+G_II-(W_n_I+W_n_II)</f>
        <v>1005</v>
      </c>
      <c r="D3" t="s">
        <v>6</v>
      </c>
    </row>
    <row r="4" ht="25.5" spans="1:4">
      <c r="A4" s="21" t="s">
        <v>50</v>
      </c>
      <c r="B4" s="22" t="s">
        <v>51</v>
      </c>
      <c r="C4" s="24">
        <f>((G_I+G_II)*h-(W_n_I+W_n_II)*r_d)/W</f>
        <v>61.1960199004975</v>
      </c>
      <c r="D4" t="s">
        <v>11</v>
      </c>
    </row>
    <row r="5" ht="25.5" spans="1:4">
      <c r="A5" s="21" t="s">
        <v>52</v>
      </c>
      <c r="B5" s="22" t="s">
        <v>53</v>
      </c>
      <c r="C5" s="24">
        <f>(G_II-W_n_II)/W*l</f>
        <v>89.1940298507463</v>
      </c>
      <c r="D5" t="s">
        <v>11</v>
      </c>
    </row>
    <row r="6" ht="25.5" spans="1:4">
      <c r="A6" s="21" t="s">
        <v>54</v>
      </c>
      <c r="B6" s="22" t="s">
        <v>55</v>
      </c>
      <c r="C6" s="24">
        <f>l-b_I</f>
        <v>159.805970149254</v>
      </c>
      <c r="D6" t="s">
        <v>11</v>
      </c>
    </row>
    <row r="7" ht="25.5" spans="1:4">
      <c r="A7" s="21" t="s">
        <v>56</v>
      </c>
      <c r="B7" s="22" t="s">
        <v>57</v>
      </c>
      <c r="C7" s="24">
        <f>h_m-(b_I*n+b_II*m)/l</f>
        <v>46.4228855721393</v>
      </c>
      <c r="D7" t="s">
        <v>11</v>
      </c>
    </row>
    <row r="8" spans="1:4">
      <c r="A8" s="21" t="s">
        <v>58</v>
      </c>
      <c r="B8" s="22" t="s">
        <v>59</v>
      </c>
      <c r="C8" s="23">
        <f>mu_s*W*h_0</f>
        <v>23327.5</v>
      </c>
      <c r="D8" t="s">
        <v>60</v>
      </c>
    </row>
    <row r="9" ht="25.5" spans="1:4">
      <c r="A9" s="21" t="s">
        <v>61</v>
      </c>
      <c r="B9" t="s">
        <v>62</v>
      </c>
      <c r="C9">
        <f>mu_s*W_n_I*r_d*(1-m/p_I)</f>
        <v>576</v>
      </c>
      <c r="D9" t="s">
        <v>60</v>
      </c>
    </row>
    <row r="10" ht="25.5" spans="1:3">
      <c r="A10" s="21" t="s">
        <v>63</v>
      </c>
      <c r="B10" t="s">
        <v>64</v>
      </c>
      <c r="C10">
        <f>0</f>
        <v>0</v>
      </c>
    </row>
    <row r="11" spans="1:4">
      <c r="A11" s="21" t="s">
        <v>65</v>
      </c>
      <c r="B11" t="s">
        <v>66</v>
      </c>
      <c r="C11">
        <f>M_r+M_n_I+M_n_II</f>
        <v>23903.5</v>
      </c>
      <c r="D11" t="s">
        <v>60</v>
      </c>
    </row>
    <row r="12" spans="1:4">
      <c r="A12" s="21" t="s">
        <v>67</v>
      </c>
      <c r="B12" s="22" t="s">
        <v>68</v>
      </c>
      <c r="C12" s="25">
        <f>Soma_M/(t_I^2/2*k_I+v^2/2*k_II+t_I^2/2*k_E_I+t_II^2/2*k_E_II)</f>
        <v>0.0978264428310674</v>
      </c>
      <c r="D12" t="s">
        <v>69</v>
      </c>
    </row>
    <row r="13" spans="2:4">
      <c r="B13" s="22" t="s">
        <v>70</v>
      </c>
      <c r="C13" s="24">
        <f>Psi*180/PI()</f>
        <v>5.60504229899799</v>
      </c>
      <c r="D13" t="s">
        <v>71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zoomScale="220" zoomScaleNormal="220" topLeftCell="A7" workbookViewId="0">
      <selection activeCell="E17" sqref="E17"/>
    </sheetView>
  </sheetViews>
  <sheetFormatPr defaultColWidth="9.14285714285714" defaultRowHeight="12.75" outlineLevelCol="3"/>
  <cols>
    <col min="1" max="1" width="23.8285714285714" style="21" customWidth="1"/>
    <col min="2" max="2" width="14.7142857142857" customWidth="1"/>
    <col min="3" max="3" width="5.42857142857143" customWidth="1"/>
  </cols>
  <sheetData>
    <row r="1" spans="1:1">
      <c r="A1" s="21" t="s">
        <v>72</v>
      </c>
    </row>
    <row r="3" spans="1:1">
      <c r="A3" s="21" t="s">
        <v>73</v>
      </c>
    </row>
    <row r="4" ht="25.5" spans="1:4">
      <c r="A4" s="21" t="s">
        <v>74</v>
      </c>
      <c r="B4" s="22" t="s">
        <v>75</v>
      </c>
      <c r="C4" s="23">
        <f>Psi*t_I/2*k_I</f>
        <v>75.3752742013374</v>
      </c>
      <c r="D4" t="s">
        <v>6</v>
      </c>
    </row>
    <row r="5" ht="25.5" spans="1:4">
      <c r="A5" s="21" t="s">
        <v>76</v>
      </c>
      <c r="B5" s="22" t="s">
        <v>77</v>
      </c>
      <c r="C5" s="23">
        <f>mu_s*W*b_II*m/(l*t_I)</f>
        <v>16.8470149253731</v>
      </c>
      <c r="D5" t="s">
        <v>6</v>
      </c>
    </row>
    <row r="6" spans="1:4">
      <c r="A6" s="21" t="s">
        <v>78</v>
      </c>
      <c r="B6" s="22" t="s">
        <v>79</v>
      </c>
      <c r="C6" s="23">
        <f>Psi*t_I/2*k_E_I</f>
        <v>36.0490441832483</v>
      </c>
      <c r="D6" t="s">
        <v>6</v>
      </c>
    </row>
    <row r="7" ht="25.5" spans="1:4">
      <c r="A7" s="21" t="s">
        <v>80</v>
      </c>
      <c r="B7" s="22" t="s">
        <v>81</v>
      </c>
      <c r="C7" s="23">
        <f>mu_s*W_n_I*m*r_d/(t_I*p_I)</f>
        <v>1.07462686567164</v>
      </c>
      <c r="D7" t="s">
        <v>6</v>
      </c>
    </row>
    <row r="8" ht="25.5" spans="1:4">
      <c r="A8" s="21" t="s">
        <v>82</v>
      </c>
      <c r="B8" s="22" t="s">
        <v>83</v>
      </c>
      <c r="C8" s="23">
        <f>delta_G_I_1+delta_G_I_2+delta_G_I_3+delta_G_I_4</f>
        <v>129.345960175631</v>
      </c>
      <c r="D8" t="s">
        <v>6</v>
      </c>
    </row>
    <row r="9" ht="25.5" spans="1:4">
      <c r="A9" s="21" t="s">
        <v>84</v>
      </c>
      <c r="B9" s="22" t="s">
        <v>85</v>
      </c>
      <c r="C9" s="23">
        <f>G_I/2+Soma_delta_G_I</f>
        <v>476.845960175631</v>
      </c>
      <c r="D9" t="s">
        <v>6</v>
      </c>
    </row>
    <row r="10" ht="25.5" spans="1:4">
      <c r="A10" s="21" t="s">
        <v>86</v>
      </c>
      <c r="B10" s="22" t="s">
        <v>87</v>
      </c>
      <c r="C10" s="23">
        <f>G_I/2-Soma_delta_G_I</f>
        <v>218.154039824369</v>
      </c>
      <c r="D10" t="s">
        <v>6</v>
      </c>
    </row>
    <row r="12" spans="1:1">
      <c r="A12" s="21" t="s">
        <v>88</v>
      </c>
    </row>
    <row r="13" ht="25.5" spans="1:4">
      <c r="A13" s="21" t="s">
        <v>74</v>
      </c>
      <c r="B13" s="22" t="s">
        <v>89</v>
      </c>
      <c r="C13" s="23">
        <f>Psi*v^2/(2*t_II)*k_II</f>
        <v>58.2897377390084</v>
      </c>
      <c r="D13" t="s">
        <v>6</v>
      </c>
    </row>
    <row r="14" ht="25.5" spans="1:4">
      <c r="A14" s="21" t="s">
        <v>76</v>
      </c>
      <c r="B14" s="22" t="s">
        <v>90</v>
      </c>
      <c r="C14" s="23">
        <f>mu_s*W*b_I*n/(l*t_II)</f>
        <v>39.1363636363636</v>
      </c>
      <c r="D14" t="s">
        <v>6</v>
      </c>
    </row>
    <row r="15" spans="1:4">
      <c r="A15" s="21" t="s">
        <v>78</v>
      </c>
      <c r="B15" s="22" t="s">
        <v>91</v>
      </c>
      <c r="C15" s="23">
        <f>Psi*t_II/2*k_E_II</f>
        <v>9.68481784027567</v>
      </c>
      <c r="D15" t="s">
        <v>6</v>
      </c>
    </row>
    <row r="16" ht="25.5" spans="1:4">
      <c r="A16" s="21" t="s">
        <v>80</v>
      </c>
      <c r="B16" s="22" t="s">
        <v>92</v>
      </c>
      <c r="C16" s="23">
        <f>mu_s*W_n_II*r_d/t_II</f>
        <v>6.54545454545455</v>
      </c>
      <c r="D16" t="s">
        <v>6</v>
      </c>
    </row>
    <row r="17" ht="25.5" spans="1:4">
      <c r="A17" s="21" t="s">
        <v>82</v>
      </c>
      <c r="B17" s="22" t="s">
        <v>93</v>
      </c>
      <c r="C17" s="23">
        <f>delta_G_II_1+delta_G_II_2+delta_G_II_3+delta_G_II_4</f>
        <v>113.656373761102</v>
      </c>
      <c r="D17" t="s">
        <v>6</v>
      </c>
    </row>
    <row r="18" ht="25.5" spans="1:4">
      <c r="A18" s="21" t="s">
        <v>84</v>
      </c>
      <c r="B18" s="22" t="s">
        <v>94</v>
      </c>
      <c r="C18" s="23">
        <f>G_II/2+Soma_delta_G_Ii</f>
        <v>323.656373761102</v>
      </c>
      <c r="D18" t="s">
        <v>6</v>
      </c>
    </row>
    <row r="19" ht="25.5" spans="1:4">
      <c r="A19" s="21" t="s">
        <v>86</v>
      </c>
      <c r="B19" s="22" t="s">
        <v>95</v>
      </c>
      <c r="C19" s="23">
        <f>G_II/2-Soma_delta_G_Ii</f>
        <v>96.3436262388977</v>
      </c>
      <c r="D19" t="s">
        <v>6</v>
      </c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tabSelected="1" zoomScale="170" zoomScaleNormal="170" workbookViewId="0">
      <selection activeCell="G3" sqref="G3"/>
    </sheetView>
  </sheetViews>
  <sheetFormatPr defaultColWidth="9.14285714285714" defaultRowHeight="12.75" outlineLevelCol="6"/>
  <cols>
    <col min="1" max="1" width="9.14285714285714" style="1"/>
    <col min="2" max="2" width="7.98095238095238" style="1" customWidth="1"/>
    <col min="3" max="3" width="9.14285714285714" style="1"/>
    <col min="4" max="5" width="12.8571428571429" style="1"/>
    <col min="6" max="7" width="9.14285714285714" style="1"/>
  </cols>
  <sheetData>
    <row r="1" spans="1:1">
      <c r="A1" s="2" t="s">
        <v>73</v>
      </c>
    </row>
    <row r="2" spans="3:6">
      <c r="C2" s="3" t="s">
        <v>96</v>
      </c>
      <c r="D2" s="4">
        <v>10</v>
      </c>
      <c r="E2" s="4">
        <v>8</v>
      </c>
      <c r="F2" s="5">
        <v>6</v>
      </c>
    </row>
    <row r="3" spans="1:6">
      <c r="A3" s="6" t="s">
        <v>85</v>
      </c>
      <c r="B3" s="7">
        <f>G_I_e</f>
        <v>476.845960175631</v>
      </c>
      <c r="C3" s="6" t="s">
        <v>97</v>
      </c>
      <c r="D3" s="8">
        <v>240</v>
      </c>
      <c r="E3" s="8">
        <v>210</v>
      </c>
      <c r="F3" s="9">
        <v>171</v>
      </c>
    </row>
    <row r="4" spans="1:6">
      <c r="A4" s="10" t="s">
        <v>87</v>
      </c>
      <c r="B4" s="11">
        <f>G_I_i</f>
        <v>218.154039824369</v>
      </c>
      <c r="C4" s="10" t="s">
        <v>98</v>
      </c>
      <c r="D4" s="12">
        <v>176</v>
      </c>
      <c r="E4" s="12">
        <v>161</v>
      </c>
      <c r="F4" s="13">
        <v>138</v>
      </c>
    </row>
    <row r="5" spans="1:6">
      <c r="A5" s="3" t="s">
        <v>5</v>
      </c>
      <c r="B5" s="4">
        <f>G_I</f>
        <v>695</v>
      </c>
      <c r="C5" s="3" t="s">
        <v>99</v>
      </c>
      <c r="D5" s="4">
        <f>SUM(D3:D4)</f>
        <v>416</v>
      </c>
      <c r="E5" s="4">
        <f>SUM(E3:E4)</f>
        <v>371</v>
      </c>
      <c r="F5" s="5">
        <f>SUM(F3:F4)</f>
        <v>309</v>
      </c>
    </row>
    <row r="6" spans="3:6">
      <c r="C6" s="3" t="s">
        <v>46</v>
      </c>
      <c r="D6" s="14">
        <f>D5/$B$5</f>
        <v>0.598561151079137</v>
      </c>
      <c r="E6" s="14">
        <f>E5/$B$5</f>
        <v>0.533812949640288</v>
      </c>
      <c r="F6" s="15">
        <f>F5/$B$5</f>
        <v>0.444604316546763</v>
      </c>
    </row>
    <row r="8" spans="4:6">
      <c r="D8" s="16" t="s">
        <v>96</v>
      </c>
      <c r="E8" s="17">
        <f>(mu_s-F6)/(E6-F6)*(E2-F2)+F2</f>
        <v>7.24193548387097</v>
      </c>
      <c r="F8" s="16" t="s">
        <v>71</v>
      </c>
    </row>
    <row r="10" spans="1:1">
      <c r="A10" s="2" t="s">
        <v>88</v>
      </c>
    </row>
    <row r="11" spans="3:7">
      <c r="C11" s="3" t="s">
        <v>96</v>
      </c>
      <c r="D11" s="4">
        <v>6</v>
      </c>
      <c r="E11" s="5">
        <v>4</v>
      </c>
      <c r="G11"/>
    </row>
    <row r="12" spans="1:7">
      <c r="A12" s="6" t="s">
        <v>94</v>
      </c>
      <c r="B12" s="7">
        <f>G_II_e</f>
        <v>323.656373761102</v>
      </c>
      <c r="C12" s="6" t="s">
        <v>97</v>
      </c>
      <c r="D12" s="8">
        <v>166</v>
      </c>
      <c r="E12" s="9">
        <v>116</v>
      </c>
      <c r="G12"/>
    </row>
    <row r="13" spans="1:7">
      <c r="A13" s="10" t="s">
        <v>95</v>
      </c>
      <c r="B13" s="11">
        <f>G_II_i</f>
        <v>96.3436262388977</v>
      </c>
      <c r="C13" s="10" t="s">
        <v>98</v>
      </c>
      <c r="D13" s="12">
        <v>75</v>
      </c>
      <c r="E13" s="13">
        <v>52</v>
      </c>
      <c r="G13"/>
    </row>
    <row r="14" spans="1:7">
      <c r="A14" s="3" t="s">
        <v>13</v>
      </c>
      <c r="B14" s="4">
        <f>G_II</f>
        <v>420</v>
      </c>
      <c r="C14" s="3" t="s">
        <v>99</v>
      </c>
      <c r="D14" s="4">
        <f>SUM(D12:D13)</f>
        <v>241</v>
      </c>
      <c r="E14" s="5">
        <f>SUM(E12:E13)</f>
        <v>168</v>
      </c>
      <c r="G14"/>
    </row>
    <row r="15" spans="3:7">
      <c r="C15" s="3" t="s">
        <v>46</v>
      </c>
      <c r="D15" s="14">
        <f>D14/$B$14</f>
        <v>0.573809523809524</v>
      </c>
      <c r="E15" s="14">
        <f>E14/$B$14</f>
        <v>0.4</v>
      </c>
      <c r="G15"/>
    </row>
    <row r="17" spans="4:6">
      <c r="D17" s="16" t="s">
        <v>100</v>
      </c>
      <c r="E17" s="17">
        <f>(mu_s-E15)/(D15-E15)*(D11-E11)+E11</f>
        <v>5.15068493150685</v>
      </c>
      <c r="F17" s="16" t="s">
        <v>71</v>
      </c>
    </row>
    <row r="20" spans="2:5">
      <c r="B20" s="18"/>
      <c r="C20" s="19" t="s">
        <v>101</v>
      </c>
      <c r="D20" s="20" t="str">
        <f>IF(alfa_I&gt;alfa_II,"SUB-ESTERÇANTE",IF(alfa_I&lt;alfa_II,"SOBRE-ESTERÇANTE","NEUTRO"))</f>
        <v>SUB-ESTERÇANTE</v>
      </c>
      <c r="E20" s="18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Dados</vt:lpstr>
      <vt:lpstr>Ângulo de rolagem da carroceria</vt:lpstr>
      <vt:lpstr>Transferência de carga</vt:lpstr>
      <vt:lpstr>Ângulos de Deriva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alunos</dc:creator>
  <cp:lastModifiedBy>alunos</cp:lastModifiedBy>
  <dcterms:created xsi:type="dcterms:W3CDTF">2019-10-15T23:36:00Z</dcterms:created>
  <dcterms:modified xsi:type="dcterms:W3CDTF">2019-10-17T23:31:29Z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1046-11.2.0.8970</vt:lpwstr>
  </property>
</Properties>
</file>