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55" activeTab="2"/>
  </bookViews>
  <sheets>
    <sheet name="Dados" sheetId="1" r:id="rId1"/>
    <sheet name="Ângulo de rolagem da carroceria" sheetId="2" r:id="rId2"/>
    <sheet name="Transferência de carga" sheetId="3" r:id="rId3"/>
  </sheets>
  <definedNames>
    <definedName name="G_I">Dados!$C$4</definedName>
    <definedName name="W_n_I">Dados!$C$5</definedName>
    <definedName name="G_II">Dados!$C$7</definedName>
    <definedName name="W_n_II">Dados!$C$8</definedName>
    <definedName name="t_II">Dados!$C$9</definedName>
    <definedName name="h">Dados!$C$10</definedName>
    <definedName name="l">Dados!$C$11</definedName>
    <definedName name="m">Dados!$C$13</definedName>
    <definedName name="p_I">Dados!$C$14</definedName>
    <definedName name="n">Dados!$C$16</definedName>
    <definedName name="v">Dados!$C$17</definedName>
    <definedName name="k_I">Dados!$C$18</definedName>
    <definedName name="k_II">Dados!$C$19</definedName>
    <definedName name="k_E_I">Dados!$C$20</definedName>
    <definedName name="k_E_II">Dados!$C$21</definedName>
    <definedName name="r_d">Dados!$C$22</definedName>
    <definedName name="p">Dados!$C$23</definedName>
    <definedName name="mu_s">Dados!$C$24</definedName>
    <definedName name="W">'Ângulo de rolagem da carroceria'!$C$3</definedName>
    <definedName name="h_m">'Ângulo de rolagem da carroceria'!$C$4</definedName>
    <definedName name="b_I">'Ângulo de rolagem da carroceria'!$C$5</definedName>
    <definedName name="b_II">'Ângulo de rolagem da carroceria'!$C$6</definedName>
    <definedName name="h_0">'Ângulo de rolagem da carroceria'!$C$7</definedName>
    <definedName name="M_r">'Ângulo de rolagem da carroceria'!$C$8</definedName>
    <definedName name="M_n_I">'Ângulo de rolagem da carroceria'!$C$9</definedName>
    <definedName name="M_n_II">'Ângulo de rolagem da carroceria'!$C$10</definedName>
    <definedName name="Soma_M">'Ângulo de rolagem da carroceria'!$C$11</definedName>
    <definedName name="t_I">Dados!$C$6</definedName>
    <definedName name="Psi">'Ângulo de rolagem da carroceria'!$C$12</definedName>
    <definedName name="Psi_grau">'Ângulo de rolagem da carroceria'!$C$13</definedName>
    <definedName name="delta_G_I_1">'Transferência de carga'!$C$4</definedName>
    <definedName name="delta_G_I_2">'Transferência de carga'!$C$5</definedName>
    <definedName name="delta_G_I_3">'Transferência de carga'!$C$6</definedName>
    <definedName name="delta_G_I_4">'Transferência de carga'!$C$7</definedName>
    <definedName name="Soma_delta_G_I">'Transferência de carga'!$C$8</definedName>
    <definedName name="delta_G_II_1">'Transferência de carga'!$C$13</definedName>
    <definedName name="delta_G_II_2">'Transferência de carga'!$C$14</definedName>
    <definedName name="delta_G_II_3">'Transferência de carga'!$C$15</definedName>
    <definedName name="delta_G_II_4">'Transferência de carga'!$C$16</definedName>
    <definedName name="Soma_delta_G_Ii">'Transferência de carga'!$C$17</definedName>
    <definedName name="G_II_e">'Transferência de carga'!$C$18</definedName>
    <definedName name="G_II_i">'Transferência de carga'!$C$19</definedName>
    <definedName name="G_I_e">'Transferência de carga'!$C$9</definedName>
    <definedName name="G_I_i">'Transferência de carga'!$C$10</definedName>
  </definedNames>
  <calcPr calcId="144525"/>
</workbook>
</file>

<file path=xl/sharedStrings.xml><?xml version="1.0" encoding="utf-8"?>
<sst xmlns="http://schemas.openxmlformats.org/spreadsheetml/2006/main" count="137" uniqueCount="94">
  <si>
    <t>EXEMPLO DE CÁLCULO</t>
  </si>
  <si>
    <t>APOSTILA PROF. NICOLAZZI, PÁG 242</t>
  </si>
  <si>
    <t>Peso sobre o eixo dianteiro</t>
  </si>
  <si>
    <t>G_I</t>
  </si>
  <si>
    <t>kgf</t>
  </si>
  <si>
    <t>Peso do eixo dianteiro</t>
  </si>
  <si>
    <t>W_n_I</t>
  </si>
  <si>
    <t>Bitola dianteira</t>
  </si>
  <si>
    <t>t_I</t>
  </si>
  <si>
    <t>cm</t>
  </si>
  <si>
    <t>Peso do eixo traseiro</t>
  </si>
  <si>
    <t>G_II</t>
  </si>
  <si>
    <t>W_n_II</t>
  </si>
  <si>
    <t>Bitola traseira</t>
  </si>
  <si>
    <t>t_II</t>
  </si>
  <si>
    <t>Altura do centro de gravidade do veículo</t>
  </si>
  <si>
    <t>h</t>
  </si>
  <si>
    <t>Distância entre eixos</t>
  </si>
  <si>
    <t>l</t>
  </si>
  <si>
    <t>Suspensão dianteira com braços transversais duplo</t>
  </si>
  <si>
    <t>altura do centro de rolamento</t>
  </si>
  <si>
    <t>m</t>
  </si>
  <si>
    <t>altura do pólo</t>
  </si>
  <si>
    <t>p_I</t>
  </si>
  <si>
    <t>Suspensão traseira com eixo rígido, braços longitudinais a barra Panhard</t>
  </si>
  <si>
    <t>altura do centro de roalmento</t>
  </si>
  <si>
    <t>n</t>
  </si>
  <si>
    <t>Distância entre os braços longitudinais que suportam as molas</t>
  </si>
  <si>
    <t>v</t>
  </si>
  <si>
    <t>Constante da mola dinateira (barra de torção longitudinal)</t>
  </si>
  <si>
    <t>k_I</t>
  </si>
  <si>
    <t>kgf/cm</t>
  </si>
  <si>
    <t>Constante da mola traseira (barra de torção transversal)</t>
  </si>
  <si>
    <t>k_II</t>
  </si>
  <si>
    <t>Constante de mola do estabilizador dianteiro</t>
  </si>
  <si>
    <t>k_E_I</t>
  </si>
  <si>
    <t>Constante de mola do estabilizador traseiro</t>
  </si>
  <si>
    <t>k_E_II</t>
  </si>
  <si>
    <t>Raio dinâmico (pneus 6,00 - 13/4 PR)</t>
  </si>
  <si>
    <t>r_d</t>
  </si>
  <si>
    <t>Pressão cinsiderada nos pneus (d/t)</t>
  </si>
  <si>
    <t>p</t>
  </si>
  <si>
    <t>kgf/cm^2</t>
  </si>
  <si>
    <t>Coeficiente de aderência lateral</t>
  </si>
  <si>
    <t>mu_s</t>
  </si>
  <si>
    <t>ÂNGULO DE ROLAGEM DA CARROCERIA</t>
  </si>
  <si>
    <t>Peso suspenso</t>
  </si>
  <si>
    <t>W</t>
  </si>
  <si>
    <t>Altura do centro de gravidade da massa suspensa</t>
  </si>
  <si>
    <t>h_m</t>
  </si>
  <si>
    <t>Distância do CG suspenso até o eixo dianteiro</t>
  </si>
  <si>
    <t>b_I</t>
  </si>
  <si>
    <t>Distância do CG suspenso até o eixo traseiro</t>
  </si>
  <si>
    <t>b_II</t>
  </si>
  <si>
    <t>Distância do CG suspenso até o eixo de rolagem</t>
  </si>
  <si>
    <t>h_0</t>
  </si>
  <si>
    <t>Momento de rolagem</t>
  </si>
  <si>
    <t>M_r</t>
  </si>
  <si>
    <t>kgf.cm</t>
  </si>
  <si>
    <t>Momento da massa não suspensa dianteira</t>
  </si>
  <si>
    <t>M_n_I</t>
  </si>
  <si>
    <t>Momento da massa não suspensa traseira</t>
  </si>
  <si>
    <t>M_n_II</t>
  </si>
  <si>
    <t>Soma dos momentos</t>
  </si>
  <si>
    <t>Soma_M</t>
  </si>
  <si>
    <t>Ângulo de rolagem</t>
  </si>
  <si>
    <t>Psi</t>
  </si>
  <si>
    <t>rad</t>
  </si>
  <si>
    <t>Psi_grau</t>
  </si>
  <si>
    <t>grau</t>
  </si>
  <si>
    <t>TRANSFERÊNCIA DE CARGA</t>
  </si>
  <si>
    <t>EIXO DIANTEIRO</t>
  </si>
  <si>
    <t>Momento da força de inércia da massa suspensa</t>
  </si>
  <si>
    <t>delta_G_I_1</t>
  </si>
  <si>
    <t>Momento da forla de inércia agindo no CR</t>
  </si>
  <si>
    <t>delta_G_I_2</t>
  </si>
  <si>
    <t>Momento do estabilizador</t>
  </si>
  <si>
    <t>delta_G_I_3</t>
  </si>
  <si>
    <t>Momento da massa não suspensa</t>
  </si>
  <si>
    <t>delta_G_I_4</t>
  </si>
  <si>
    <t>Somatório das transferências</t>
  </si>
  <si>
    <t>Soma_delta_G_I</t>
  </si>
  <si>
    <t>Carga na roda dianteira externa</t>
  </si>
  <si>
    <t>G_I_e</t>
  </si>
  <si>
    <t>Carga na roda dianteira interna</t>
  </si>
  <si>
    <t>G_I_i</t>
  </si>
  <si>
    <t>EIXO TRASEIRO</t>
  </si>
  <si>
    <t>delta_G_II_1</t>
  </si>
  <si>
    <t>delta_G_II_2</t>
  </si>
  <si>
    <t>delta_G_II_3</t>
  </si>
  <si>
    <t>delta_G_II_4</t>
  </si>
  <si>
    <t>Soma_delta_G_II</t>
  </si>
  <si>
    <t>G_II_e</t>
  </si>
  <si>
    <t>G_II_i</t>
  </si>
</sst>
</file>

<file path=xl/styles.xml><?xml version="1.0" encoding="utf-8"?>
<styleSheet xmlns="http://schemas.openxmlformats.org/spreadsheetml/2006/main">
  <numFmts count="7">
    <numFmt numFmtId="176" formatCode="_-* #,##0_-;\-* #,##0_-;_-* &quot;-&quot;_-;_-@_-"/>
    <numFmt numFmtId="177" formatCode="_-* #,##0.00_-;\-* #,##0.00_-;_-* &quot;-&quot;??_-;_-@_-"/>
    <numFmt numFmtId="178" formatCode="_-&quot;R$&quot;* #,##0_-;\-&quot;R$&quot;* #,##0_-;_-&quot;R$&quot;* &quot;-&quot;_-;_-@_-"/>
    <numFmt numFmtId="179" formatCode="_-&quot;R$&quot;* #,##0.00_-;\-&quot;R$&quot;* #,##0.00_-;_-&quot;R$&quot;* &quot;-&quot;??_-;_-@_-"/>
    <numFmt numFmtId="180" formatCode="0.0_ "/>
    <numFmt numFmtId="181" formatCode="0_ "/>
    <numFmt numFmtId="182" formatCode="0.0000_ "/>
  </numFmts>
  <fonts count="20"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6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7" borderId="1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4" fillId="10" borderId="1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81" fontId="0" fillId="0" borderId="0" xfId="0" applyNumberFormat="1">
      <alignment vertical="center"/>
    </xf>
    <xf numFmtId="180" fontId="0" fillId="0" borderId="0" xfId="0" applyNumberFormat="1">
      <alignment vertical="center"/>
    </xf>
    <xf numFmtId="182" fontId="0" fillId="0" borderId="0" xfId="0" applyNumberFormat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220" zoomScaleNormal="220" topLeftCell="A16" workbookViewId="0">
      <selection activeCell="B23" sqref="B23"/>
    </sheetView>
  </sheetViews>
  <sheetFormatPr defaultColWidth="9.14285714285714" defaultRowHeight="12.75" outlineLevelCol="3"/>
  <cols>
    <col min="1" max="1" width="32.1428571428571" style="1" customWidth="1"/>
  </cols>
  <sheetData>
    <row r="1" spans="1:1">
      <c r="A1" s="1" t="s">
        <v>0</v>
      </c>
    </row>
    <row r="2" spans="1:1">
      <c r="A2" s="1" t="s">
        <v>1</v>
      </c>
    </row>
    <row r="4" spans="1:4">
      <c r="A4" s="1" t="s">
        <v>2</v>
      </c>
      <c r="B4" s="2" t="s">
        <v>3</v>
      </c>
      <c r="C4">
        <v>695</v>
      </c>
      <c r="D4" t="s">
        <v>4</v>
      </c>
    </row>
    <row r="5" spans="1:4">
      <c r="A5" s="1" t="s">
        <v>5</v>
      </c>
      <c r="B5" t="s">
        <v>6</v>
      </c>
      <c r="C5">
        <v>50</v>
      </c>
      <c r="D5" t="s">
        <v>4</v>
      </c>
    </row>
    <row r="6" spans="1:4">
      <c r="A6" s="1" t="s">
        <v>7</v>
      </c>
      <c r="B6" t="s">
        <v>8</v>
      </c>
      <c r="C6">
        <v>134</v>
      </c>
      <c r="D6" t="s">
        <v>9</v>
      </c>
    </row>
    <row r="7" spans="1:4">
      <c r="A7" s="1" t="s">
        <v>10</v>
      </c>
      <c r="B7" s="2" t="s">
        <v>11</v>
      </c>
      <c r="C7">
        <v>420</v>
      </c>
      <c r="D7" t="s">
        <v>4</v>
      </c>
    </row>
    <row r="8" spans="1:4">
      <c r="A8" s="1" t="s">
        <v>10</v>
      </c>
      <c r="B8" t="s">
        <v>12</v>
      </c>
      <c r="C8">
        <v>60</v>
      </c>
      <c r="D8" t="s">
        <v>4</v>
      </c>
    </row>
    <row r="9" spans="1:4">
      <c r="A9" s="1" t="s">
        <v>13</v>
      </c>
      <c r="B9" t="s">
        <v>14</v>
      </c>
      <c r="C9">
        <v>132</v>
      </c>
      <c r="D9" t="s">
        <v>9</v>
      </c>
    </row>
    <row r="10" ht="25.5" spans="1:4">
      <c r="A10" s="1" t="s">
        <v>15</v>
      </c>
      <c r="B10" s="2" t="s">
        <v>16</v>
      </c>
      <c r="C10">
        <v>58</v>
      </c>
      <c r="D10" t="s">
        <v>9</v>
      </c>
    </row>
    <row r="11" spans="1:4">
      <c r="A11" s="1" t="s">
        <v>17</v>
      </c>
      <c r="B11" t="s">
        <v>18</v>
      </c>
      <c r="C11">
        <v>249</v>
      </c>
      <c r="D11" t="s">
        <v>9</v>
      </c>
    </row>
    <row r="12" ht="25.5" spans="1:1">
      <c r="A12" s="1" t="s">
        <v>19</v>
      </c>
    </row>
    <row r="13" spans="1:4">
      <c r="A13" s="1" t="s">
        <v>20</v>
      </c>
      <c r="B13" s="2" t="s">
        <v>21</v>
      </c>
      <c r="C13">
        <v>7</v>
      </c>
      <c r="D13" t="s">
        <v>9</v>
      </c>
    </row>
    <row r="14" spans="1:4">
      <c r="A14" s="1" t="s">
        <v>22</v>
      </c>
      <c r="B14" t="s">
        <v>23</v>
      </c>
      <c r="C14">
        <v>35</v>
      </c>
      <c r="D14" t="s">
        <v>9</v>
      </c>
    </row>
    <row r="15" ht="25.5" spans="1:1">
      <c r="A15" s="1" t="s">
        <v>24</v>
      </c>
    </row>
    <row r="16" spans="1:4">
      <c r="A16" s="1" t="s">
        <v>25</v>
      </c>
      <c r="B16" s="2" t="s">
        <v>26</v>
      </c>
      <c r="C16">
        <v>28.7</v>
      </c>
      <c r="D16" t="s">
        <v>9</v>
      </c>
    </row>
    <row r="17" ht="25.5" spans="1:4">
      <c r="A17" s="1" t="s">
        <v>27</v>
      </c>
      <c r="B17" t="s">
        <v>28</v>
      </c>
      <c r="C17">
        <v>106</v>
      </c>
      <c r="D17" t="s">
        <v>9</v>
      </c>
    </row>
    <row r="18" ht="25.5" spans="1:4">
      <c r="A18" s="1" t="s">
        <v>29</v>
      </c>
      <c r="B18" t="s">
        <v>30</v>
      </c>
      <c r="C18">
        <v>11.5</v>
      </c>
      <c r="D18" t="s">
        <v>31</v>
      </c>
    </row>
    <row r="19" ht="25.5" spans="1:4">
      <c r="A19" s="1" t="s">
        <v>32</v>
      </c>
      <c r="B19" t="s">
        <v>33</v>
      </c>
      <c r="C19">
        <v>14</v>
      </c>
      <c r="D19" t="s">
        <v>31</v>
      </c>
    </row>
    <row r="20" ht="25.5" spans="1:4">
      <c r="A20" s="1" t="s">
        <v>34</v>
      </c>
      <c r="B20" t="s">
        <v>35</v>
      </c>
      <c r="C20">
        <v>5.5</v>
      </c>
      <c r="D20" t="s">
        <v>31</v>
      </c>
    </row>
    <row r="21" ht="25.5" spans="1:4">
      <c r="A21" s="1" t="s">
        <v>36</v>
      </c>
      <c r="B21" t="s">
        <v>37</v>
      </c>
      <c r="C21">
        <v>1.5</v>
      </c>
      <c r="D21" t="s">
        <v>31</v>
      </c>
    </row>
    <row r="22" spans="1:4">
      <c r="A22" s="1" t="s">
        <v>38</v>
      </c>
      <c r="B22" t="s">
        <v>39</v>
      </c>
      <c r="C22">
        <v>28.8</v>
      </c>
      <c r="D22" t="s">
        <v>9</v>
      </c>
    </row>
    <row r="23" spans="1:4">
      <c r="A23" s="1" t="s">
        <v>40</v>
      </c>
      <c r="B23" s="2" t="s">
        <v>41</v>
      </c>
      <c r="C23">
        <v>1.7</v>
      </c>
      <c r="D23" t="s">
        <v>42</v>
      </c>
    </row>
    <row r="24" spans="1:3">
      <c r="A24" s="1" t="s">
        <v>43</v>
      </c>
      <c r="B24" t="s">
        <v>44</v>
      </c>
      <c r="C24">
        <v>0.5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zoomScale="230" zoomScaleNormal="230" topLeftCell="A7" workbookViewId="0">
      <selection activeCell="B16" sqref="B16"/>
    </sheetView>
  </sheetViews>
  <sheetFormatPr defaultColWidth="9.14285714285714" defaultRowHeight="12.75" outlineLevelCol="3"/>
  <cols>
    <col min="1" max="1" width="25.8952380952381" style="1" customWidth="1"/>
    <col min="3" max="3" width="8.57142857142857" customWidth="1"/>
  </cols>
  <sheetData>
    <row r="1" ht="25.5" spans="1:1">
      <c r="A1" s="1" t="s">
        <v>45</v>
      </c>
    </row>
    <row r="3" spans="1:4">
      <c r="A3" s="1" t="s">
        <v>46</v>
      </c>
      <c r="B3" s="2" t="s">
        <v>47</v>
      </c>
      <c r="C3">
        <f>G_I+G_II-(W_n_I+W_n_II)</f>
        <v>1005</v>
      </c>
      <c r="D3" t="s">
        <v>4</v>
      </c>
    </row>
    <row r="4" ht="25.5" spans="1:4">
      <c r="A4" s="1" t="s">
        <v>48</v>
      </c>
      <c r="B4" s="2" t="s">
        <v>49</v>
      </c>
      <c r="C4" s="4">
        <f>((G_I+G_II)*h-(W_n_I+W_n_II)*r_d)/W</f>
        <v>61.1960199004975</v>
      </c>
      <c r="D4" t="s">
        <v>9</v>
      </c>
    </row>
    <row r="5" ht="25.5" spans="1:4">
      <c r="A5" s="1" t="s">
        <v>50</v>
      </c>
      <c r="B5" s="2" t="s">
        <v>51</v>
      </c>
      <c r="C5" s="4">
        <f>(G_II-W_n_II)/W*l</f>
        <v>89.1940298507463</v>
      </c>
      <c r="D5" t="s">
        <v>9</v>
      </c>
    </row>
    <row r="6" ht="25.5" spans="1:4">
      <c r="A6" s="1" t="s">
        <v>52</v>
      </c>
      <c r="B6" s="2" t="s">
        <v>53</v>
      </c>
      <c r="C6" s="4">
        <f>l-b_I</f>
        <v>159.805970149254</v>
      </c>
      <c r="D6" t="s">
        <v>9</v>
      </c>
    </row>
    <row r="7" ht="25.5" spans="1:4">
      <c r="A7" s="1" t="s">
        <v>54</v>
      </c>
      <c r="B7" s="2" t="s">
        <v>55</v>
      </c>
      <c r="C7" s="4">
        <f>h_m-(b_I*n+b_II*m)/l</f>
        <v>46.4228855721393</v>
      </c>
      <c r="D7" t="s">
        <v>9</v>
      </c>
    </row>
    <row r="8" spans="1:4">
      <c r="A8" s="1" t="s">
        <v>56</v>
      </c>
      <c r="B8" s="2" t="s">
        <v>57</v>
      </c>
      <c r="C8" s="3">
        <f>mu_s*W*h_0</f>
        <v>23327.5</v>
      </c>
      <c r="D8" t="s">
        <v>58</v>
      </c>
    </row>
    <row r="9" ht="25.5" spans="1:4">
      <c r="A9" s="1" t="s">
        <v>59</v>
      </c>
      <c r="B9" t="s">
        <v>60</v>
      </c>
      <c r="C9">
        <f>mu_s*W_n_I*r_d*(1-m/p_I)</f>
        <v>576</v>
      </c>
      <c r="D9" t="s">
        <v>58</v>
      </c>
    </row>
    <row r="10" ht="25.5" spans="1:3">
      <c r="A10" s="1" t="s">
        <v>61</v>
      </c>
      <c r="B10" t="s">
        <v>62</v>
      </c>
      <c r="C10">
        <f>0</f>
        <v>0</v>
      </c>
    </row>
    <row r="11" spans="1:4">
      <c r="A11" s="1" t="s">
        <v>63</v>
      </c>
      <c r="B11" t="s">
        <v>64</v>
      </c>
      <c r="C11">
        <f>M_r+M_n_I+M_n_II</f>
        <v>23903.5</v>
      </c>
      <c r="D11" t="s">
        <v>58</v>
      </c>
    </row>
    <row r="12" spans="1:4">
      <c r="A12" s="1" t="s">
        <v>65</v>
      </c>
      <c r="B12" s="2" t="s">
        <v>66</v>
      </c>
      <c r="C12" s="5">
        <f>Soma_M/(t_I^2/2*k_I+v^2/2*k_II+t_I^2/2*k_E_I+t_II^2/2*k_E_II)</f>
        <v>0.0978264428310674</v>
      </c>
      <c r="D12" t="s">
        <v>67</v>
      </c>
    </row>
    <row r="13" spans="2:4">
      <c r="B13" s="2" t="s">
        <v>68</v>
      </c>
      <c r="C13" s="4">
        <f>Psi*180/PI()</f>
        <v>5.60504229899799</v>
      </c>
      <c r="D13" t="s">
        <v>69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zoomScale="220" zoomScaleNormal="220" workbookViewId="0">
      <selection activeCell="A1" sqref="A1"/>
    </sheetView>
  </sheetViews>
  <sheetFormatPr defaultColWidth="9.14285714285714" defaultRowHeight="12.75" outlineLevelCol="3"/>
  <cols>
    <col min="1" max="1" width="23.8285714285714" style="1" customWidth="1"/>
    <col min="2" max="2" width="14.7142857142857" customWidth="1"/>
    <col min="3" max="3" width="5.42857142857143" customWidth="1"/>
  </cols>
  <sheetData>
    <row r="1" spans="1:1">
      <c r="A1" s="1" t="s">
        <v>70</v>
      </c>
    </row>
    <row r="3" spans="1:1">
      <c r="A3" s="1" t="s">
        <v>71</v>
      </c>
    </row>
    <row r="4" ht="25.5" spans="1:4">
      <c r="A4" s="1" t="s">
        <v>72</v>
      </c>
      <c r="B4" s="2" t="s">
        <v>73</v>
      </c>
      <c r="C4" s="3">
        <f>Psi*t_I/2*k_I</f>
        <v>75.3752742013374</v>
      </c>
      <c r="D4" t="s">
        <v>4</v>
      </c>
    </row>
    <row r="5" ht="25.5" spans="1:4">
      <c r="A5" s="1" t="s">
        <v>74</v>
      </c>
      <c r="B5" s="2" t="s">
        <v>75</v>
      </c>
      <c r="C5" s="3">
        <f>mu_s*W*b_II*m/(l*t_I)</f>
        <v>16.8470149253731</v>
      </c>
      <c r="D5" t="s">
        <v>4</v>
      </c>
    </row>
    <row r="6" spans="1:4">
      <c r="A6" s="1" t="s">
        <v>76</v>
      </c>
      <c r="B6" s="2" t="s">
        <v>77</v>
      </c>
      <c r="C6" s="3">
        <f>Psi*t_I/2*k_E_I</f>
        <v>36.0490441832483</v>
      </c>
      <c r="D6" t="s">
        <v>4</v>
      </c>
    </row>
    <row r="7" ht="25.5" spans="1:4">
      <c r="A7" s="1" t="s">
        <v>78</v>
      </c>
      <c r="B7" s="2" t="s">
        <v>79</v>
      </c>
      <c r="C7" s="3">
        <f>mu_s*W_n_I*m*r_d/(t_I*p_I)</f>
        <v>1.07462686567164</v>
      </c>
      <c r="D7" t="s">
        <v>4</v>
      </c>
    </row>
    <row r="8" ht="25.5" spans="1:4">
      <c r="A8" s="1" t="s">
        <v>80</v>
      </c>
      <c r="B8" s="2" t="s">
        <v>81</v>
      </c>
      <c r="C8" s="3">
        <f>delta_G_I_1+delta_G_I_2+delta_G_I_3+delta_G_I_4</f>
        <v>129.345960175631</v>
      </c>
      <c r="D8" t="s">
        <v>4</v>
      </c>
    </row>
    <row r="9" ht="25.5" spans="1:4">
      <c r="A9" s="1" t="s">
        <v>82</v>
      </c>
      <c r="B9" s="2" t="s">
        <v>83</v>
      </c>
      <c r="C9" s="3">
        <f>G_I/2+Soma_delta_G_I</f>
        <v>476.845960175631</v>
      </c>
      <c r="D9" t="s">
        <v>4</v>
      </c>
    </row>
    <row r="10" ht="25.5" spans="1:4">
      <c r="A10" s="1" t="s">
        <v>84</v>
      </c>
      <c r="B10" s="2" t="s">
        <v>85</v>
      </c>
      <c r="C10" s="3">
        <f>G_I/2-Soma_delta_G_I</f>
        <v>218.154039824369</v>
      </c>
      <c r="D10" t="s">
        <v>4</v>
      </c>
    </row>
    <row r="12" spans="1:1">
      <c r="A12" s="1" t="s">
        <v>86</v>
      </c>
    </row>
    <row r="13" ht="25.5" spans="1:4">
      <c r="A13" s="1" t="s">
        <v>72</v>
      </c>
      <c r="B13" s="2" t="s">
        <v>87</v>
      </c>
      <c r="C13" s="3">
        <f>Psi*v^2/(2*t_II)*k_II</f>
        <v>58.2897377390084</v>
      </c>
      <c r="D13" t="s">
        <v>4</v>
      </c>
    </row>
    <row r="14" ht="25.5" spans="1:4">
      <c r="A14" s="1" t="s">
        <v>74</v>
      </c>
      <c r="B14" s="2" t="s">
        <v>88</v>
      </c>
      <c r="C14" s="3">
        <f>mu_s*W*b_I*n/(l*t_II)</f>
        <v>39.1363636363636</v>
      </c>
      <c r="D14" t="s">
        <v>4</v>
      </c>
    </row>
    <row r="15" spans="1:4">
      <c r="A15" s="1" t="s">
        <v>76</v>
      </c>
      <c r="B15" s="2" t="s">
        <v>89</v>
      </c>
      <c r="C15" s="3">
        <f>Psi*t_II/2*k_E_II</f>
        <v>9.68481784027567</v>
      </c>
      <c r="D15" t="s">
        <v>4</v>
      </c>
    </row>
    <row r="16" ht="25.5" spans="1:4">
      <c r="A16" s="1" t="s">
        <v>78</v>
      </c>
      <c r="B16" s="2" t="s">
        <v>90</v>
      </c>
      <c r="C16" s="3">
        <f>mu_s*W_n_II*r_d/t_II</f>
        <v>6.54545454545455</v>
      </c>
      <c r="D16" t="s">
        <v>4</v>
      </c>
    </row>
    <row r="17" ht="25.5" spans="1:4">
      <c r="A17" s="1" t="s">
        <v>80</v>
      </c>
      <c r="B17" s="2" t="s">
        <v>91</v>
      </c>
      <c r="C17" s="3">
        <f>delta_G_II_1+delta_G_II_2+delta_G_II_3+delta_G_II_4</f>
        <v>113.656373761102</v>
      </c>
      <c r="D17" t="s">
        <v>4</v>
      </c>
    </row>
    <row r="18" ht="25.5" spans="1:4">
      <c r="A18" s="1" t="s">
        <v>82</v>
      </c>
      <c r="B18" s="2" t="s">
        <v>92</v>
      </c>
      <c r="C18" s="3">
        <f>G_II/2+Soma_delta_G_Ii</f>
        <v>323.656373761102</v>
      </c>
      <c r="D18" t="s">
        <v>4</v>
      </c>
    </row>
    <row r="19" ht="25.5" spans="1:4">
      <c r="A19" s="1" t="s">
        <v>84</v>
      </c>
      <c r="B19" s="2" t="s">
        <v>93</v>
      </c>
      <c r="C19" s="3">
        <f>G_II/2-Soma_delta_G_Ii</f>
        <v>96.3436262388977</v>
      </c>
      <c r="D19" t="s">
        <v>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Dados</vt:lpstr>
      <vt:lpstr>Ângulo de rolagem da carroceria</vt:lpstr>
      <vt:lpstr>Transferência de carga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alunos</dc:creator>
  <cp:lastModifiedBy>alunos</cp:lastModifiedBy>
  <dcterms:created xsi:type="dcterms:W3CDTF">2019-10-15T23:36:12Z</dcterms:created>
  <dcterms:modified xsi:type="dcterms:W3CDTF">2019-10-16T01:47:36Z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1046-11.2.0.8970</vt:lpwstr>
  </property>
</Properties>
</file>