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D:\Google Drive\1-Disciplinas\TMEC078-Fundamentos de Dinamica Veicular\Apostila Lauro\Lauro 2017\HB20\"/>
    </mc:Choice>
  </mc:AlternateContent>
  <xr:revisionPtr revIDLastSave="0" documentId="13_ncr:1_{BFD8184E-D3D9-4AB2-BAB4-8D7A8966B0D5}" xr6:coauthVersionLast="40" xr6:coauthVersionMax="40" xr10:uidLastSave="{00000000-0000-0000-0000-000000000000}"/>
  <bookViews>
    <workbookView xWindow="0" yWindow="0" windowWidth="14748" windowHeight="11652" activeTab="1" xr2:uid="{00000000-000D-0000-FFFF-FFFF00000000}"/>
  </bookViews>
  <sheets>
    <sheet name="Dados" sheetId="1" r:id="rId1"/>
    <sheet name="Motor" sheetId="2" r:id="rId2"/>
    <sheet name="Caixa" sheetId="3" r:id="rId3"/>
  </sheets>
  <definedNames>
    <definedName name="i_c1">Dados!$B$18</definedName>
    <definedName name="i_c2">Dados!$B$19</definedName>
    <definedName name="i_c3">Dados!$B$20</definedName>
    <definedName name="i_c4">Dados!$B$21</definedName>
    <definedName name="i_c5">Dados!$B$22</definedName>
    <definedName name="i_c6">Dados!$B$23</definedName>
    <definedName name="i_d">Dados!$B$24</definedName>
    <definedName name="r_d">Dados!$C$14</definedName>
  </definedNames>
  <calcPr calcId="181029"/>
</workbook>
</file>

<file path=xl/calcChain.xml><?xml version="1.0" encoding="utf-8"?>
<calcChain xmlns="http://schemas.openxmlformats.org/spreadsheetml/2006/main">
  <c r="A17" i="3" l="1"/>
  <c r="A16" i="3"/>
  <c r="A15" i="3"/>
  <c r="A14" i="3"/>
  <c r="A13" i="3"/>
  <c r="A12" i="3"/>
  <c r="A11" i="3"/>
  <c r="A10" i="3"/>
  <c r="A9" i="3"/>
  <c r="A8" i="3"/>
  <c r="A7" i="3"/>
  <c r="A6" i="3"/>
  <c r="A5" i="3"/>
  <c r="G4" i="3"/>
  <c r="F4" i="3"/>
  <c r="E4" i="3"/>
  <c r="D4" i="3"/>
  <c r="C4" i="3"/>
  <c r="B4" i="3"/>
  <c r="I14" i="2"/>
  <c r="J14" i="2" s="1"/>
  <c r="H14" i="2"/>
  <c r="I13" i="2"/>
  <c r="J13" i="2" s="1"/>
  <c r="H13" i="2"/>
  <c r="I12" i="2"/>
  <c r="J12" i="2" s="1"/>
  <c r="H12" i="2"/>
  <c r="I11" i="2"/>
  <c r="J11" i="2" s="1"/>
  <c r="H11" i="2"/>
  <c r="I10" i="2"/>
  <c r="J10" i="2" s="1"/>
  <c r="H10" i="2"/>
  <c r="I9" i="2"/>
  <c r="J9" i="2" s="1"/>
  <c r="H9" i="2"/>
  <c r="J8" i="2"/>
  <c r="I8" i="2"/>
  <c r="H8" i="2"/>
  <c r="J7" i="2"/>
  <c r="I7" i="2"/>
  <c r="H7" i="2"/>
  <c r="I6" i="2"/>
  <c r="J6" i="2" s="1"/>
  <c r="H6" i="2"/>
  <c r="I5" i="2"/>
  <c r="J5" i="2" s="1"/>
  <c r="H5" i="2"/>
  <c r="I4" i="2"/>
  <c r="J4" i="2" s="1"/>
  <c r="H4" i="2"/>
  <c r="E9" i="1"/>
  <c r="C12" i="1" s="1"/>
  <c r="C13" i="1" s="1"/>
  <c r="C14" i="1" s="1"/>
  <c r="G17" i="3" l="1"/>
  <c r="F16" i="3"/>
  <c r="E15" i="3"/>
  <c r="D14" i="3"/>
  <c r="C13" i="3"/>
  <c r="B12" i="3"/>
  <c r="G9" i="3"/>
  <c r="F8" i="3"/>
  <c r="E7" i="3"/>
  <c r="F17" i="3"/>
  <c r="E16" i="3"/>
  <c r="D15" i="3"/>
  <c r="C14" i="3"/>
  <c r="B13" i="3"/>
  <c r="G10" i="3"/>
  <c r="F9" i="3"/>
  <c r="E8" i="3"/>
  <c r="D7" i="3"/>
  <c r="E17" i="3"/>
  <c r="D16" i="3"/>
  <c r="C15" i="3"/>
  <c r="B14" i="3"/>
  <c r="G11" i="3"/>
  <c r="F10" i="3"/>
  <c r="E9" i="3"/>
  <c r="D8" i="3"/>
  <c r="C7" i="3"/>
  <c r="D17" i="3"/>
  <c r="C16" i="3"/>
  <c r="B15" i="3"/>
  <c r="G12" i="3"/>
  <c r="F11" i="3"/>
  <c r="E10" i="3"/>
  <c r="D9" i="3"/>
  <c r="C8" i="3"/>
  <c r="B7" i="3"/>
  <c r="C17" i="3"/>
  <c r="B16" i="3"/>
  <c r="G13" i="3"/>
  <c r="F12" i="3"/>
  <c r="E11" i="3"/>
  <c r="D10" i="3"/>
  <c r="C9" i="3"/>
  <c r="B8" i="3"/>
  <c r="B17" i="3"/>
  <c r="G14" i="3"/>
  <c r="F13" i="3"/>
  <c r="E12" i="3"/>
  <c r="D11" i="3"/>
  <c r="C10" i="3"/>
  <c r="B9" i="3"/>
  <c r="G15" i="3"/>
  <c r="F14" i="3"/>
  <c r="E13" i="3"/>
  <c r="D12" i="3"/>
  <c r="C11" i="3"/>
  <c r="B10" i="3"/>
  <c r="G7" i="3"/>
  <c r="G16" i="3"/>
  <c r="F15" i="3"/>
  <c r="E14" i="3"/>
  <c r="D13" i="3"/>
  <c r="C12" i="3"/>
  <c r="B11" i="3"/>
  <c r="G8" i="3"/>
  <c r="F7" i="3"/>
</calcChain>
</file>

<file path=xl/sharedStrings.xml><?xml version="1.0" encoding="utf-8"?>
<sst xmlns="http://schemas.openxmlformats.org/spreadsheetml/2006/main" count="68" uniqueCount="62">
  <si>
    <t>VEÍCULO</t>
  </si>
  <si>
    <t>fabricante:</t>
  </si>
  <si>
    <t>Hyundai</t>
  </si>
  <si>
    <t>modelo:</t>
  </si>
  <si>
    <t>HB20 - 1.6 - 16v - flex</t>
  </si>
  <si>
    <t>versão:</t>
  </si>
  <si>
    <t>comfort plus</t>
  </si>
  <si>
    <t>transmissão:</t>
  </si>
  <si>
    <t>manual</t>
  </si>
  <si>
    <t>PNEUS</t>
  </si>
  <si>
    <t>185/60R15</t>
  </si>
  <si>
    <t>altura:</t>
  </si>
  <si>
    <t>H</t>
  </si>
  <si>
    <t>diâmetro do aro:</t>
  </si>
  <si>
    <t>d</t>
  </si>
  <si>
    <t>pol</t>
  </si>
  <si>
    <t>mm</t>
  </si>
  <si>
    <t>largura:</t>
  </si>
  <si>
    <t>B</t>
  </si>
  <si>
    <t>diâmetro da roda:</t>
  </si>
  <si>
    <t>D</t>
  </si>
  <si>
    <t>raio estático:</t>
  </si>
  <si>
    <t>r_e</t>
  </si>
  <si>
    <t>raio dinâmico:</t>
  </si>
  <si>
    <t>r_d</t>
  </si>
  <si>
    <t>TRANSMISSÃO</t>
  </si>
  <si>
    <t>Marcha</t>
  </si>
  <si>
    <t>Relação</t>
  </si>
  <si>
    <t>i_c1</t>
  </si>
  <si>
    <t>i_c2</t>
  </si>
  <si>
    <t>i_c3</t>
  </si>
  <si>
    <t>i_c4</t>
  </si>
  <si>
    <t>i_c5</t>
  </si>
  <si>
    <t>i_c6</t>
  </si>
  <si>
    <t>i_d</t>
  </si>
  <si>
    <t>rotação</t>
  </si>
  <si>
    <t>Torque</t>
  </si>
  <si>
    <t>Potência</t>
  </si>
  <si>
    <t>1-Construir gráfico Torque (kgf.m) x rotação (rpm)</t>
  </si>
  <si>
    <t>(rpm)</t>
  </si>
  <si>
    <t>(kgf.m)</t>
  </si>
  <si>
    <t>(CV)</t>
  </si>
  <si>
    <t>(N.m)</t>
  </si>
  <si>
    <t>(W)</t>
  </si>
  <si>
    <t>2-Adicionar linha de tendência polinomial de ordem 4</t>
  </si>
  <si>
    <t>3-Exibir equação no gráfico</t>
  </si>
  <si>
    <t>y = -5E-14x4 + 7E-10x3 - 3E-06x2 + 0,0079x + 6,3818_x000B_</t>
  </si>
  <si>
    <t>P4</t>
  </si>
  <si>
    <t>P3</t>
  </si>
  <si>
    <t>P2</t>
  </si>
  <si>
    <t>P1</t>
  </si>
  <si>
    <t>P0</t>
  </si>
  <si>
    <t>Curva teórica</t>
  </si>
  <si>
    <t>marcha 1</t>
  </si>
  <si>
    <t>marcha 2</t>
  </si>
  <si>
    <t>marcha 3</t>
  </si>
  <si>
    <t>marcha 4</t>
  </si>
  <si>
    <t>marcha 5</t>
  </si>
  <si>
    <t>marcha 6</t>
  </si>
  <si>
    <t>relação</t>
  </si>
  <si>
    <t>velocidade</t>
  </si>
  <si>
    <t>(km/h)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</si>
</sst>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7" formatCode="0.0_ "/>
  </numFmts>
  <fonts count="2">
    <font>
      <sz val="11"/>
      <color theme="1"/>
      <name val="Arial"/>
      <charset val="134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67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1" fontId="0" fillId="0" borderId="0" xfId="0" applyNumberFormat="1"/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167" fontId="0" fillId="0" borderId="0" xfId="0" applyNumberFormat="1" applyFill="1"/>
    <xf numFmtId="0" fontId="0" fillId="0" borderId="0" xfId="0" applyFill="1"/>
    <xf numFmtId="167" fontId="0" fillId="0" borderId="0" xfId="0" applyNumberFormat="1"/>
    <xf numFmtId="0" fontId="0" fillId="0" borderId="0" xfId="0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pt-BR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Motor!$G$2:$G$3</c:f>
              <c:strCache>
                <c:ptCount val="2"/>
                <c:pt idx="0">
                  <c:v>Torque</c:v>
                </c:pt>
                <c:pt idx="1">
                  <c:v>(kgf.m)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4"/>
            <c:dispRSqr val="1"/>
            <c:dispEq val="1"/>
            <c:trendlineLbl>
              <c:layout>
                <c:manualLayout>
                  <c:x val="0.19568866844715799"/>
                  <c:y val="0.317064961292494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anchor="ctr" anchorCtr="1"/>
                <a:lstStyle/>
                <a:p>
                  <a:pPr>
                    <a:defRPr lang="pt-BR"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Motor!$F$4:$F$14</c:f>
              <c:numCache>
                <c:formatCode>General</c:formatCode>
                <c:ptCount val="11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</c:numCache>
            </c:numRef>
          </c:xVal>
          <c:yVal>
            <c:numRef>
              <c:f>Motor!$G$4:$G$14</c:f>
              <c:numCache>
                <c:formatCode>0.0</c:formatCode>
                <c:ptCount val="11"/>
                <c:pt idx="0">
                  <c:v>11.6</c:v>
                </c:pt>
                <c:pt idx="1">
                  <c:v>13</c:v>
                </c:pt>
                <c:pt idx="2">
                  <c:v>13.8</c:v>
                </c:pt>
                <c:pt idx="3">
                  <c:v>14.3</c:v>
                </c:pt>
                <c:pt idx="4">
                  <c:v>14.8</c:v>
                </c:pt>
                <c:pt idx="5">
                  <c:v>15.3</c:v>
                </c:pt>
                <c:pt idx="6">
                  <c:v>16</c:v>
                </c:pt>
                <c:pt idx="7">
                  <c:v>16.5</c:v>
                </c:pt>
                <c:pt idx="8">
                  <c:v>16.600000000000001</c:v>
                </c:pt>
                <c:pt idx="9">
                  <c:v>16</c:v>
                </c:pt>
                <c:pt idx="10">
                  <c:v>15.2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715-4133-95B2-2320450FA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99645"/>
        <c:axId val="958069300"/>
      </c:scatterChart>
      <c:valAx>
        <c:axId val="76229964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pt-BR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Rotação (rpm)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pt-BR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8069300"/>
        <c:crosses val="autoZero"/>
        <c:crossBetween val="midCat"/>
      </c:valAx>
      <c:valAx>
        <c:axId val="9580693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pt-BR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Torque (kgf.m)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pt-BR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6229964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pt-BR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Motor!$H$2:$H$3</c:f>
              <c:strCache>
                <c:ptCount val="2"/>
                <c:pt idx="0">
                  <c:v>Potência</c:v>
                </c:pt>
                <c:pt idx="1">
                  <c:v>(CV)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Motor!$F$4:$F$14</c:f>
              <c:numCache>
                <c:formatCode>General</c:formatCode>
                <c:ptCount val="11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</c:numCache>
            </c:numRef>
          </c:xVal>
          <c:yVal>
            <c:numRef>
              <c:f>Motor!$H$4:$H$14</c:f>
              <c:numCache>
                <c:formatCode>0.0</c:formatCode>
                <c:ptCount val="11"/>
                <c:pt idx="0">
                  <c:v>16.196655458507376</c:v>
                </c:pt>
                <c:pt idx="1">
                  <c:v>27.227136331111542</c:v>
                </c:pt>
                <c:pt idx="2">
                  <c:v>38.536869884034793</c:v>
                </c:pt>
                <c:pt idx="3">
                  <c:v>49.916416607037824</c:v>
                </c:pt>
                <c:pt idx="4">
                  <c:v>61.994095030838587</c:v>
                </c:pt>
                <c:pt idx="5">
                  <c:v>74.769905155437087</c:v>
                </c:pt>
                <c:pt idx="6">
                  <c:v>89.360857702109669</c:v>
                </c:pt>
                <c:pt idx="7">
                  <c:v>103.67255756846318</c:v>
                </c:pt>
                <c:pt idx="8">
                  <c:v>115.88986233242348</c:v>
                </c:pt>
                <c:pt idx="9">
                  <c:v>122.87117934040079</c:v>
                </c:pt>
                <c:pt idx="10">
                  <c:v>127.33922222550628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BF-4B31-8114-4050A74AC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99645"/>
        <c:axId val="958069300"/>
      </c:scatterChart>
      <c:valAx>
        <c:axId val="76229964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pt-BR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Rotação (rpm)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pt-BR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58069300"/>
        <c:crosses val="autoZero"/>
        <c:crossBetween val="midCat"/>
      </c:valAx>
      <c:valAx>
        <c:axId val="9580693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pt-BR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Potência (CV)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pt-BR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6229964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pt-BR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pt-BR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Escalonamento</a:t>
            </a:r>
            <a:r>
              <a:rPr lang="pt-BR" baseline="0"/>
              <a:t> das marchas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pt-BR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1534170153417004E-2"/>
          <c:y val="0.17708333333333301"/>
          <c:w val="0.87285913528591397"/>
          <c:h val="0.5415277777777780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Caixa!$B$3</c:f>
              <c:strCache>
                <c:ptCount val="1"/>
                <c:pt idx="0">
                  <c:v>marcha 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Caixa!$B$7:$B$17</c:f>
              <c:numCache>
                <c:formatCode>0.0_ </c:formatCode>
                <c:ptCount val="11"/>
                <c:pt idx="0">
                  <c:v>7.4270971995674655</c:v>
                </c:pt>
                <c:pt idx="1">
                  <c:v>11.1406457993512</c:v>
                </c:pt>
                <c:pt idx="2">
                  <c:v>14.854194399134931</c:v>
                </c:pt>
                <c:pt idx="3">
                  <c:v>18.567742998918664</c:v>
                </c:pt>
                <c:pt idx="4">
                  <c:v>22.281291598702399</c:v>
                </c:pt>
                <c:pt idx="5">
                  <c:v>25.994840198486131</c:v>
                </c:pt>
                <c:pt idx="6">
                  <c:v>29.708388798269862</c:v>
                </c:pt>
                <c:pt idx="7">
                  <c:v>33.421937398053593</c:v>
                </c:pt>
                <c:pt idx="8">
                  <c:v>37.135485997837328</c:v>
                </c:pt>
                <c:pt idx="9">
                  <c:v>40.849034597621063</c:v>
                </c:pt>
                <c:pt idx="10">
                  <c:v>44.562583197404798</c:v>
                </c:pt>
              </c:numCache>
            </c:numRef>
          </c:xVal>
          <c:yVal>
            <c:numRef>
              <c:f>Caixa!$A$7:$A$17</c:f>
              <c:numCache>
                <c:formatCode>General</c:formatCode>
                <c:ptCount val="11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5C-4931-91F8-2435C99E785F}"/>
            </c:ext>
          </c:extLst>
        </c:ser>
        <c:ser>
          <c:idx val="1"/>
          <c:order val="1"/>
          <c:tx>
            <c:strRef>
              <c:f>Caixa!$C$3</c:f>
              <c:strCache>
                <c:ptCount val="1"/>
                <c:pt idx="0">
                  <c:v>marcha 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Caixa!$C$7:$C$17</c:f>
              <c:numCache>
                <c:formatCode>0.0_ </c:formatCode>
                <c:ptCount val="11"/>
                <c:pt idx="0">
                  <c:v>13.733481522473856</c:v>
                </c:pt>
                <c:pt idx="1">
                  <c:v>20.600222283710782</c:v>
                </c:pt>
                <c:pt idx="2">
                  <c:v>27.466963044947711</c:v>
                </c:pt>
                <c:pt idx="3">
                  <c:v>34.333703806184637</c:v>
                </c:pt>
                <c:pt idx="4">
                  <c:v>41.200444567421563</c:v>
                </c:pt>
                <c:pt idx="5">
                  <c:v>48.067185328658496</c:v>
                </c:pt>
                <c:pt idx="6">
                  <c:v>54.933926089895422</c:v>
                </c:pt>
                <c:pt idx="7">
                  <c:v>61.800666851132348</c:v>
                </c:pt>
                <c:pt idx="8">
                  <c:v>68.667407612369274</c:v>
                </c:pt>
                <c:pt idx="9">
                  <c:v>75.534148373606214</c:v>
                </c:pt>
                <c:pt idx="10">
                  <c:v>82.400889134843126</c:v>
                </c:pt>
              </c:numCache>
            </c:numRef>
          </c:xVal>
          <c:yVal>
            <c:numRef>
              <c:f>Caixa!$A$7:$A$17</c:f>
              <c:numCache>
                <c:formatCode>General</c:formatCode>
                <c:ptCount val="11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5C-4931-91F8-2435C99E785F}"/>
            </c:ext>
          </c:extLst>
        </c:ser>
        <c:ser>
          <c:idx val="2"/>
          <c:order val="2"/>
          <c:tx>
            <c:strRef>
              <c:f>Caixa!$D$3</c:f>
              <c:strCache>
                <c:ptCount val="1"/>
                <c:pt idx="0">
                  <c:v>marcha 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Caixa!$D$7:$D$17</c:f>
              <c:numCache>
                <c:formatCode>0.0_ </c:formatCode>
                <c:ptCount val="11"/>
                <c:pt idx="0">
                  <c:v>20.87788209676236</c:v>
                </c:pt>
                <c:pt idx="1">
                  <c:v>31.316823145143537</c:v>
                </c:pt>
                <c:pt idx="2">
                  <c:v>41.755764193524719</c:v>
                </c:pt>
                <c:pt idx="3">
                  <c:v>52.194705241905901</c:v>
                </c:pt>
                <c:pt idx="4">
                  <c:v>62.633646290287075</c:v>
                </c:pt>
                <c:pt idx="5">
                  <c:v>73.072587338668271</c:v>
                </c:pt>
                <c:pt idx="6">
                  <c:v>83.511528387049438</c:v>
                </c:pt>
                <c:pt idx="7">
                  <c:v>93.95046943543062</c:v>
                </c:pt>
                <c:pt idx="8">
                  <c:v>104.3894104838118</c:v>
                </c:pt>
                <c:pt idx="9">
                  <c:v>114.82835153219298</c:v>
                </c:pt>
                <c:pt idx="10">
                  <c:v>125.26729258057415</c:v>
                </c:pt>
              </c:numCache>
            </c:numRef>
          </c:xVal>
          <c:yVal>
            <c:numRef>
              <c:f>Caixa!$A$7:$A$17</c:f>
              <c:numCache>
                <c:formatCode>General</c:formatCode>
                <c:ptCount val="11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C5C-4931-91F8-2435C99E785F}"/>
            </c:ext>
          </c:extLst>
        </c:ser>
        <c:ser>
          <c:idx val="3"/>
          <c:order val="3"/>
          <c:tx>
            <c:strRef>
              <c:f>Caixa!$E$3</c:f>
              <c:strCache>
                <c:ptCount val="1"/>
                <c:pt idx="0">
                  <c:v>marcha 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Caixa!$E$7:$E$17</c:f>
              <c:numCache>
                <c:formatCode>0.0_ </c:formatCode>
                <c:ptCount val="11"/>
                <c:pt idx="0">
                  <c:v>27.650830459769715</c:v>
                </c:pt>
                <c:pt idx="1">
                  <c:v>41.476245689654569</c:v>
                </c:pt>
                <c:pt idx="2">
                  <c:v>55.30166091953943</c:v>
                </c:pt>
                <c:pt idx="3">
                  <c:v>69.127076149424283</c:v>
                </c:pt>
                <c:pt idx="4">
                  <c:v>82.952491379309137</c:v>
                </c:pt>
                <c:pt idx="5">
                  <c:v>96.777906609193991</c:v>
                </c:pt>
                <c:pt idx="6">
                  <c:v>110.60332183907886</c:v>
                </c:pt>
                <c:pt idx="7">
                  <c:v>124.42873706896371</c:v>
                </c:pt>
                <c:pt idx="8">
                  <c:v>138.25415229884857</c:v>
                </c:pt>
                <c:pt idx="9">
                  <c:v>152.07956752873343</c:v>
                </c:pt>
                <c:pt idx="10">
                  <c:v>165.90498275861827</c:v>
                </c:pt>
              </c:numCache>
            </c:numRef>
          </c:xVal>
          <c:yVal>
            <c:numRef>
              <c:f>Caixa!$A$7:$A$17</c:f>
              <c:numCache>
                <c:formatCode>General</c:formatCode>
                <c:ptCount val="11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C5C-4931-91F8-2435C99E785F}"/>
            </c:ext>
          </c:extLst>
        </c:ser>
        <c:ser>
          <c:idx val="4"/>
          <c:order val="4"/>
          <c:tx>
            <c:strRef>
              <c:f>Caixa!$F$3</c:f>
              <c:strCache>
                <c:ptCount val="1"/>
                <c:pt idx="0">
                  <c:v>marcha 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Caixa!$F$7:$F$17</c:f>
              <c:numCache>
                <c:formatCode>0.0_ </c:formatCode>
                <c:ptCount val="11"/>
                <c:pt idx="0">
                  <c:v>34.688574129762777</c:v>
                </c:pt>
                <c:pt idx="1">
                  <c:v>52.032861194644177</c:v>
                </c:pt>
                <c:pt idx="2">
                  <c:v>69.377148259525555</c:v>
                </c:pt>
                <c:pt idx="3">
                  <c:v>86.721435324406954</c:v>
                </c:pt>
                <c:pt idx="4">
                  <c:v>104.06572238928835</c:v>
                </c:pt>
                <c:pt idx="5">
                  <c:v>121.41000945416972</c:v>
                </c:pt>
                <c:pt idx="6">
                  <c:v>138.75429651905111</c:v>
                </c:pt>
                <c:pt idx="7">
                  <c:v>156.09858358393251</c:v>
                </c:pt>
                <c:pt idx="8">
                  <c:v>173.44287064881391</c:v>
                </c:pt>
                <c:pt idx="9">
                  <c:v>190.78715771369528</c:v>
                </c:pt>
                <c:pt idx="10">
                  <c:v>208.13144477857671</c:v>
                </c:pt>
              </c:numCache>
            </c:numRef>
          </c:xVal>
          <c:yVal>
            <c:numRef>
              <c:f>Caixa!$A$7:$A$17</c:f>
              <c:numCache>
                <c:formatCode>General</c:formatCode>
                <c:ptCount val="11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C5C-4931-91F8-2435C99E785F}"/>
            </c:ext>
          </c:extLst>
        </c:ser>
        <c:ser>
          <c:idx val="5"/>
          <c:order val="5"/>
          <c:tx>
            <c:strRef>
              <c:f>Caixa!$G$3</c:f>
              <c:strCache>
                <c:ptCount val="1"/>
                <c:pt idx="0">
                  <c:v>marcha 6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Caixa!$G$7:$G$17</c:f>
              <c:numCache>
                <c:formatCode>0.0_ </c:formatCode>
                <c:ptCount val="11"/>
                <c:pt idx="0">
                  <c:v>40.253307910699235</c:v>
                </c:pt>
                <c:pt idx="1">
                  <c:v>60.379961866048852</c:v>
                </c:pt>
                <c:pt idx="2">
                  <c:v>80.506615821398469</c:v>
                </c:pt>
                <c:pt idx="3">
                  <c:v>100.63326977674807</c:v>
                </c:pt>
                <c:pt idx="4">
                  <c:v>120.7599237320977</c:v>
                </c:pt>
                <c:pt idx="5">
                  <c:v>140.88657768744733</c:v>
                </c:pt>
                <c:pt idx="6">
                  <c:v>161.01323164279694</c:v>
                </c:pt>
                <c:pt idx="7">
                  <c:v>181.13988559814655</c:v>
                </c:pt>
                <c:pt idx="8">
                  <c:v>201.26653955349613</c:v>
                </c:pt>
                <c:pt idx="9">
                  <c:v>221.39319350884574</c:v>
                </c:pt>
                <c:pt idx="10">
                  <c:v>241.51984746419541</c:v>
                </c:pt>
              </c:numCache>
            </c:numRef>
          </c:xVal>
          <c:yVal>
            <c:numRef>
              <c:f>Caixa!$A$7:$A$17</c:f>
              <c:numCache>
                <c:formatCode>General</c:formatCode>
                <c:ptCount val="11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C5C-4931-91F8-2435C99E7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4697267"/>
        <c:axId val="361986140"/>
      </c:scatterChart>
      <c:valAx>
        <c:axId val="8846972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pt-BR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velocidade (km/h)</a:t>
                </a:r>
              </a:p>
            </c:rich>
          </c:tx>
          <c:layout>
            <c:manualLayout>
              <c:xMode val="edge"/>
              <c:yMode val="edge"/>
              <c:x val="0.43539748953974899"/>
              <c:y val="0.803935185185185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pt-BR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1986140"/>
        <c:crosses val="autoZero"/>
        <c:crossBetween val="midCat"/>
      </c:valAx>
      <c:valAx>
        <c:axId val="3619861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pt-BR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rotação</a:t>
                </a:r>
              </a:p>
              <a:p>
                <a:pPr defTabSz="914400">
                  <a:defRPr/>
                </a:pPr>
                <a:r>
                  <a:rPr lang="pt-BR"/>
                  <a:t>(rpm)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pt-BR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46972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pt-BR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21</xdr:row>
      <xdr:rowOff>12608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57500" cy="3812540"/>
        </a:xfrm>
        <a:prstGeom prst="rect">
          <a:avLst/>
        </a:prstGeom>
      </xdr:spPr>
    </xdr:pic>
    <xdr:clientData/>
  </xdr:twoCellAnchor>
  <xdr:twoCellAnchor>
    <xdr:from>
      <xdr:col>0</xdr:col>
      <xdr:colOff>129540</xdr:colOff>
      <xdr:row>21</xdr:row>
      <xdr:rowOff>127635</xdr:rowOff>
    </xdr:from>
    <xdr:to>
      <xdr:col>5</xdr:col>
      <xdr:colOff>20955</xdr:colOff>
      <xdr:row>42</xdr:row>
      <xdr:rowOff>122555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40005</xdr:colOff>
      <xdr:row>21</xdr:row>
      <xdr:rowOff>127000</xdr:rowOff>
    </xdr:from>
    <xdr:to>
      <xdr:col>10</xdr:col>
      <xdr:colOff>7620</xdr:colOff>
      <xdr:row>42</xdr:row>
      <xdr:rowOff>121920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3175</xdr:colOff>
      <xdr:row>0</xdr:row>
      <xdr:rowOff>33020</xdr:rowOff>
    </xdr:from>
    <xdr:to>
      <xdr:col>13</xdr:col>
      <xdr:colOff>458470</xdr:colOff>
      <xdr:row>23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workbookViewId="0">
      <selection activeCell="C14" sqref="C14"/>
    </sheetView>
  </sheetViews>
  <sheetFormatPr defaultColWidth="9" defaultRowHeight="13.8"/>
  <cols>
    <col min="1" max="1" width="16.19921875" customWidth="1"/>
    <col min="3" max="3" width="9.3984375"/>
  </cols>
  <sheetData>
    <row r="1" spans="1:6">
      <c r="A1" t="s">
        <v>0</v>
      </c>
    </row>
    <row r="2" spans="1:6">
      <c r="A2" s="2" t="s">
        <v>1</v>
      </c>
      <c r="B2" t="s">
        <v>2</v>
      </c>
    </row>
    <row r="3" spans="1:6">
      <c r="A3" s="2" t="s">
        <v>3</v>
      </c>
      <c r="B3" t="s">
        <v>4</v>
      </c>
    </row>
    <row r="4" spans="1:6">
      <c r="A4" s="2" t="s">
        <v>5</v>
      </c>
      <c r="B4" t="s">
        <v>6</v>
      </c>
    </row>
    <row r="5" spans="1:6">
      <c r="A5" s="2" t="s">
        <v>7</v>
      </c>
      <c r="B5" t="s">
        <v>8</v>
      </c>
    </row>
    <row r="7" spans="1:6">
      <c r="A7" t="s">
        <v>9</v>
      </c>
      <c r="B7" t="s">
        <v>10</v>
      </c>
    </row>
    <row r="8" spans="1:6">
      <c r="A8" s="2" t="s">
        <v>11</v>
      </c>
      <c r="B8" s="8" t="s">
        <v>12</v>
      </c>
      <c r="C8" s="9">
        <v>0.6</v>
      </c>
    </row>
    <row r="9" spans="1:6">
      <c r="A9" s="2" t="s">
        <v>13</v>
      </c>
      <c r="B9" s="8" t="s">
        <v>14</v>
      </c>
      <c r="C9">
        <v>15</v>
      </c>
      <c r="D9" t="s">
        <v>15</v>
      </c>
      <c r="E9">
        <f>C9*25.4</f>
        <v>381</v>
      </c>
      <c r="F9" t="s">
        <v>16</v>
      </c>
    </row>
    <row r="10" spans="1:6">
      <c r="A10" s="2" t="s">
        <v>17</v>
      </c>
      <c r="B10" s="8" t="s">
        <v>18</v>
      </c>
      <c r="C10">
        <v>185</v>
      </c>
      <c r="D10" t="s">
        <v>16</v>
      </c>
    </row>
    <row r="11" spans="1:6">
      <c r="A11" s="2"/>
      <c r="B11" s="8"/>
    </row>
    <row r="12" spans="1:6">
      <c r="A12" s="2" t="s">
        <v>19</v>
      </c>
      <c r="B12" s="8" t="s">
        <v>20</v>
      </c>
      <c r="C12">
        <f>E9+2*C10*C8</f>
        <v>603</v>
      </c>
      <c r="D12" t="s">
        <v>16</v>
      </c>
    </row>
    <row r="13" spans="1:6">
      <c r="A13" s="10" t="s">
        <v>21</v>
      </c>
      <c r="B13" s="11" t="s">
        <v>22</v>
      </c>
      <c r="C13" s="12">
        <f>0.47*C12</f>
        <v>283.40999999999997</v>
      </c>
      <c r="D13" s="13" t="s">
        <v>16</v>
      </c>
    </row>
    <row r="14" spans="1:6">
      <c r="A14" s="2" t="s">
        <v>23</v>
      </c>
      <c r="B14" s="8" t="s">
        <v>24</v>
      </c>
      <c r="C14" s="14">
        <f>1.02*C13</f>
        <v>289.07819999999998</v>
      </c>
      <c r="D14" t="s">
        <v>16</v>
      </c>
    </row>
    <row r="16" spans="1:6">
      <c r="A16" t="s">
        <v>25</v>
      </c>
    </row>
    <row r="17" spans="1:2">
      <c r="A17" s="1" t="s">
        <v>26</v>
      </c>
      <c r="B17" s="1" t="s">
        <v>27</v>
      </c>
    </row>
    <row r="18" spans="1:2">
      <c r="A18" s="1" t="s">
        <v>28</v>
      </c>
      <c r="B18" s="1">
        <v>3.6150000000000002</v>
      </c>
    </row>
    <row r="19" spans="1:2">
      <c r="A19" s="1" t="s">
        <v>29</v>
      </c>
      <c r="B19" s="1">
        <v>1.9550000000000001</v>
      </c>
    </row>
    <row r="20" spans="1:2">
      <c r="A20" s="1" t="s">
        <v>30</v>
      </c>
      <c r="B20" s="1">
        <v>1.286</v>
      </c>
    </row>
    <row r="21" spans="1:2">
      <c r="A21" s="1" t="s">
        <v>31</v>
      </c>
      <c r="B21" s="1">
        <v>0.97099999999999997</v>
      </c>
    </row>
    <row r="22" spans="1:2">
      <c r="A22" s="1" t="s">
        <v>32</v>
      </c>
      <c r="B22" s="1">
        <v>0.77400000000000002</v>
      </c>
    </row>
    <row r="23" spans="1:2">
      <c r="A23" s="1" t="s">
        <v>33</v>
      </c>
      <c r="B23" s="1">
        <v>0.66700000000000004</v>
      </c>
    </row>
    <row r="24" spans="1:2">
      <c r="A24" s="1" t="s">
        <v>34</v>
      </c>
      <c r="B24" s="1">
        <v>4.0590000000000002</v>
      </c>
    </row>
  </sheetData>
  <pageMargins left="0.511811024" right="0.511811024" top="0.78740157499999996" bottom="0.78740157499999996" header="0.31496062000000002" footer="0.3149606200000000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F2:M17"/>
  <sheetViews>
    <sheetView tabSelected="1" topLeftCell="A4" zoomScale="90" zoomScaleNormal="90" workbookViewId="0">
      <selection activeCell="J18" sqref="J18"/>
    </sheetView>
  </sheetViews>
  <sheetFormatPr defaultColWidth="9" defaultRowHeight="13.8"/>
  <cols>
    <col min="6" max="10" width="8.796875" style="1"/>
    <col min="13" max="13" width="9.296875" customWidth="1"/>
  </cols>
  <sheetData>
    <row r="2" spans="6:13">
      <c r="F2" s="1" t="s">
        <v>35</v>
      </c>
      <c r="G2" s="1" t="s">
        <v>36</v>
      </c>
      <c r="H2" s="1" t="s">
        <v>37</v>
      </c>
      <c r="I2" s="1" t="s">
        <v>36</v>
      </c>
      <c r="J2" s="1" t="s">
        <v>37</v>
      </c>
      <c r="L2" s="5" t="s">
        <v>38</v>
      </c>
    </row>
    <row r="3" spans="6:13">
      <c r="F3" s="1" t="s">
        <v>39</v>
      </c>
      <c r="G3" s="1" t="s">
        <v>40</v>
      </c>
      <c r="H3" s="1" t="s">
        <v>41</v>
      </c>
      <c r="I3" s="1" t="s">
        <v>42</v>
      </c>
      <c r="J3" s="1" t="s">
        <v>43</v>
      </c>
      <c r="L3" s="5" t="s">
        <v>44</v>
      </c>
    </row>
    <row r="4" spans="6:13">
      <c r="F4" s="1">
        <v>1000</v>
      </c>
      <c r="G4" s="4">
        <v>11.6</v>
      </c>
      <c r="H4" s="4">
        <f>G4*F4*2*PI()/(60*75)</f>
        <v>16.196655458507376</v>
      </c>
      <c r="I4" s="4">
        <f>G4*9.81</f>
        <v>113.79600000000001</v>
      </c>
      <c r="J4" s="6">
        <f>I4*2*PI()*F4/60</f>
        <v>11916.689253596802</v>
      </c>
      <c r="L4" t="s">
        <v>45</v>
      </c>
    </row>
    <row r="5" spans="6:13">
      <c r="F5" s="1">
        <v>1500</v>
      </c>
      <c r="G5" s="4">
        <v>13</v>
      </c>
      <c r="H5" s="4">
        <f t="shared" ref="H5:H14" si="0">G5*F5*2*PI()/(60*75)</f>
        <v>27.227136331111542</v>
      </c>
      <c r="I5" s="4">
        <f t="shared" ref="I5:I14" si="1">G5*9.81</f>
        <v>127.53</v>
      </c>
      <c r="J5" s="6">
        <f t="shared" ref="J5:J14" si="2">I5*2*PI()*F5/60</f>
        <v>20032.365555615317</v>
      </c>
    </row>
    <row r="6" spans="6:13">
      <c r="F6" s="1">
        <v>2000</v>
      </c>
      <c r="G6" s="4">
        <v>13.8</v>
      </c>
      <c r="H6" s="4">
        <f t="shared" si="0"/>
        <v>38.536869884034793</v>
      </c>
      <c r="I6" s="4">
        <f t="shared" si="1"/>
        <v>135.37800000000001</v>
      </c>
      <c r="J6" s="6">
        <f t="shared" si="2"/>
        <v>28353.502017178605</v>
      </c>
    </row>
    <row r="7" spans="6:13">
      <c r="F7" s="1">
        <v>2500</v>
      </c>
      <c r="G7" s="4">
        <v>14.3</v>
      </c>
      <c r="H7" s="4">
        <f t="shared" si="0"/>
        <v>49.916416607037824</v>
      </c>
      <c r="I7" s="4">
        <f t="shared" si="1"/>
        <v>140.28300000000002</v>
      </c>
      <c r="J7" s="6">
        <f t="shared" si="2"/>
        <v>36726.00351862808</v>
      </c>
      <c r="L7" t="s">
        <v>46</v>
      </c>
    </row>
    <row r="8" spans="6:13">
      <c r="F8" s="1">
        <v>3000</v>
      </c>
      <c r="G8" s="4">
        <v>14.8</v>
      </c>
      <c r="H8" s="4">
        <f t="shared" si="0"/>
        <v>61.994095030838587</v>
      </c>
      <c r="I8" s="4">
        <f t="shared" si="1"/>
        <v>145.18800000000002</v>
      </c>
      <c r="J8" s="6">
        <f t="shared" si="2"/>
        <v>45612.155418939496</v>
      </c>
    </row>
    <row r="9" spans="6:13">
      <c r="F9" s="1">
        <v>3500</v>
      </c>
      <c r="G9" s="4">
        <v>15.3</v>
      </c>
      <c r="H9" s="4">
        <f t="shared" si="0"/>
        <v>74.769905155437087</v>
      </c>
      <c r="I9" s="4">
        <f t="shared" si="1"/>
        <v>150.09300000000002</v>
      </c>
      <c r="J9" s="6">
        <f t="shared" si="2"/>
        <v>55011.957718112833</v>
      </c>
      <c r="L9" t="s">
        <v>47</v>
      </c>
      <c r="M9" s="7">
        <v>-5.0000000000000002E-14</v>
      </c>
    </row>
    <row r="10" spans="6:13">
      <c r="F10" s="1">
        <v>4000</v>
      </c>
      <c r="G10" s="4">
        <v>16</v>
      </c>
      <c r="H10" s="4">
        <f t="shared" si="0"/>
        <v>89.360857702109669</v>
      </c>
      <c r="I10" s="4">
        <f t="shared" si="1"/>
        <v>156.96</v>
      </c>
      <c r="J10" s="6">
        <f t="shared" si="2"/>
        <v>65747.251054327193</v>
      </c>
      <c r="L10" t="s">
        <v>48</v>
      </c>
      <c r="M10" s="7">
        <v>6.9999999999999996E-10</v>
      </c>
    </row>
    <row r="11" spans="6:13">
      <c r="F11" s="1">
        <v>4500</v>
      </c>
      <c r="G11" s="4">
        <v>16.5</v>
      </c>
      <c r="H11" s="4">
        <f t="shared" si="0"/>
        <v>103.67255756846318</v>
      </c>
      <c r="I11" s="4">
        <f t="shared" si="1"/>
        <v>161.86500000000001</v>
      </c>
      <c r="J11" s="6">
        <f t="shared" si="2"/>
        <v>76277.08423099677</v>
      </c>
      <c r="L11" t="s">
        <v>49</v>
      </c>
      <c r="M11" s="7">
        <v>-3.0000000000000001E-6</v>
      </c>
    </row>
    <row r="12" spans="6:13">
      <c r="F12" s="1">
        <v>5000</v>
      </c>
      <c r="G12" s="4">
        <v>16.600000000000001</v>
      </c>
      <c r="H12" s="4">
        <f t="shared" si="0"/>
        <v>115.88986233242348</v>
      </c>
      <c r="I12" s="4">
        <f t="shared" si="1"/>
        <v>162.84600000000003</v>
      </c>
      <c r="J12" s="6">
        <f t="shared" si="2"/>
        <v>85265.966211080595</v>
      </c>
      <c r="L12" t="s">
        <v>50</v>
      </c>
      <c r="M12" s="7">
        <v>7.9000000000000008E-3</v>
      </c>
    </row>
    <row r="13" spans="6:13">
      <c r="F13" s="1">
        <v>5500</v>
      </c>
      <c r="G13" s="4">
        <v>16</v>
      </c>
      <c r="H13" s="4">
        <f t="shared" si="0"/>
        <v>122.87117934040079</v>
      </c>
      <c r="I13" s="4">
        <f t="shared" si="1"/>
        <v>156.96</v>
      </c>
      <c r="J13" s="6">
        <f t="shared" si="2"/>
        <v>90402.470199699892</v>
      </c>
      <c r="L13" t="s">
        <v>51</v>
      </c>
      <c r="M13" s="7">
        <v>6.3818000000000001</v>
      </c>
    </row>
    <row r="14" spans="6:13">
      <c r="F14" s="1">
        <v>6000</v>
      </c>
      <c r="G14" s="4">
        <v>15.2</v>
      </c>
      <c r="H14" s="4">
        <f t="shared" si="0"/>
        <v>127.33922222550628</v>
      </c>
      <c r="I14" s="4">
        <f t="shared" si="1"/>
        <v>149.11199999999999</v>
      </c>
      <c r="J14" s="6">
        <f t="shared" si="2"/>
        <v>93689.832752416245</v>
      </c>
    </row>
    <row r="17" spans="6:6">
      <c r="F17" t="s">
        <v>52</v>
      </c>
    </row>
  </sheetData>
  <pageMargins left="0.511811024" right="0.511811024" top="0.78740157499999996" bottom="0.78740157499999996" header="0.31496062000000002" footer="0.31496062000000002"/>
  <pageSetup paperSize="9" scale="6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G17"/>
  <sheetViews>
    <sheetView workbookViewId="0">
      <selection activeCell="F1" sqref="F1"/>
    </sheetView>
  </sheetViews>
  <sheetFormatPr defaultColWidth="9" defaultRowHeight="13.8"/>
  <cols>
    <col min="1" max="1" width="8.796875" style="1"/>
    <col min="2" max="2" width="12.59765625" style="1"/>
    <col min="3" max="7" width="8.796875" style="1"/>
  </cols>
  <sheetData>
    <row r="3" spans="1:7"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</row>
    <row r="4" spans="1:7">
      <c r="A4" s="2" t="s">
        <v>59</v>
      </c>
      <c r="B4" s="1">
        <f>i_c1</f>
        <v>3.6150000000000002</v>
      </c>
      <c r="C4" s="1">
        <f>i_c2</f>
        <v>1.9550000000000001</v>
      </c>
      <c r="D4" s="1">
        <f>i_c3</f>
        <v>1.286</v>
      </c>
      <c r="E4" s="1">
        <f>i_c4</f>
        <v>0.97099999999999997</v>
      </c>
      <c r="F4" s="1">
        <f>i_c5</f>
        <v>0.77400000000000002</v>
      </c>
      <c r="G4" s="1">
        <f>i_c6</f>
        <v>0.66700000000000004</v>
      </c>
    </row>
    <row r="5" spans="1:7">
      <c r="A5" s="1" t="str">
        <f>Motor!F2</f>
        <v>rotação</v>
      </c>
      <c r="B5" s="15" t="s">
        <v>60</v>
      </c>
      <c r="C5" s="15"/>
      <c r="D5" s="15"/>
      <c r="E5" s="15"/>
      <c r="F5" s="15"/>
      <c r="G5" s="15"/>
    </row>
    <row r="6" spans="1:7">
      <c r="A6" s="1" t="str">
        <f>Motor!F3</f>
        <v>(rpm)</v>
      </c>
      <c r="B6" s="15" t="s">
        <v>61</v>
      </c>
      <c r="C6" s="15"/>
      <c r="D6" s="15"/>
      <c r="E6" s="15"/>
      <c r="F6" s="15"/>
      <c r="G6" s="15"/>
    </row>
    <row r="7" spans="1:7">
      <c r="A7" s="1">
        <f>Motor!F4</f>
        <v>1000</v>
      </c>
      <c r="B7" s="3">
        <f t="shared" ref="B7:G17" si="0">PI()*r_d/1000/(30*B$4*i_d)*$A7*3.6</f>
        <v>7.4270971995674655</v>
      </c>
      <c r="C7" s="3">
        <f t="shared" si="0"/>
        <v>13.733481522473856</v>
      </c>
      <c r="D7" s="3">
        <f t="shared" si="0"/>
        <v>20.87788209676236</v>
      </c>
      <c r="E7" s="3">
        <f t="shared" si="0"/>
        <v>27.650830459769715</v>
      </c>
      <c r="F7" s="3">
        <f t="shared" si="0"/>
        <v>34.688574129762777</v>
      </c>
      <c r="G7" s="3">
        <f t="shared" si="0"/>
        <v>40.253307910699235</v>
      </c>
    </row>
    <row r="8" spans="1:7">
      <c r="A8" s="1">
        <f>Motor!F5</f>
        <v>1500</v>
      </c>
      <c r="B8" s="3">
        <f t="shared" si="0"/>
        <v>11.1406457993512</v>
      </c>
      <c r="C8" s="3">
        <f t="shared" si="0"/>
        <v>20.600222283710782</v>
      </c>
      <c r="D8" s="3">
        <f t="shared" si="0"/>
        <v>31.316823145143537</v>
      </c>
      <c r="E8" s="3">
        <f t="shared" si="0"/>
        <v>41.476245689654569</v>
      </c>
      <c r="F8" s="3">
        <f t="shared" si="0"/>
        <v>52.032861194644177</v>
      </c>
      <c r="G8" s="3">
        <f t="shared" si="0"/>
        <v>60.379961866048852</v>
      </c>
    </row>
    <row r="9" spans="1:7">
      <c r="A9" s="1">
        <f>Motor!F6</f>
        <v>2000</v>
      </c>
      <c r="B9" s="3">
        <f t="shared" si="0"/>
        <v>14.854194399134931</v>
      </c>
      <c r="C9" s="3">
        <f t="shared" si="0"/>
        <v>27.466963044947711</v>
      </c>
      <c r="D9" s="3">
        <f t="shared" si="0"/>
        <v>41.755764193524719</v>
      </c>
      <c r="E9" s="3">
        <f t="shared" si="0"/>
        <v>55.30166091953943</v>
      </c>
      <c r="F9" s="3">
        <f t="shared" si="0"/>
        <v>69.377148259525555</v>
      </c>
      <c r="G9" s="3">
        <f t="shared" si="0"/>
        <v>80.506615821398469</v>
      </c>
    </row>
    <row r="10" spans="1:7">
      <c r="A10" s="1">
        <f>Motor!F7</f>
        <v>2500</v>
      </c>
      <c r="B10" s="3">
        <f t="shared" si="0"/>
        <v>18.567742998918664</v>
      </c>
      <c r="C10" s="3">
        <f t="shared" si="0"/>
        <v>34.333703806184637</v>
      </c>
      <c r="D10" s="3">
        <f t="shared" si="0"/>
        <v>52.194705241905901</v>
      </c>
      <c r="E10" s="3">
        <f t="shared" si="0"/>
        <v>69.127076149424283</v>
      </c>
      <c r="F10" s="3">
        <f t="shared" si="0"/>
        <v>86.721435324406954</v>
      </c>
      <c r="G10" s="3">
        <f t="shared" si="0"/>
        <v>100.63326977674807</v>
      </c>
    </row>
    <row r="11" spans="1:7">
      <c r="A11" s="1">
        <f>Motor!F8</f>
        <v>3000</v>
      </c>
      <c r="B11" s="3">
        <f t="shared" si="0"/>
        <v>22.281291598702399</v>
      </c>
      <c r="C11" s="3">
        <f t="shared" si="0"/>
        <v>41.200444567421563</v>
      </c>
      <c r="D11" s="3">
        <f t="shared" si="0"/>
        <v>62.633646290287075</v>
      </c>
      <c r="E11" s="3">
        <f t="shared" si="0"/>
        <v>82.952491379309137</v>
      </c>
      <c r="F11" s="3">
        <f t="shared" si="0"/>
        <v>104.06572238928835</v>
      </c>
      <c r="G11" s="3">
        <f t="shared" si="0"/>
        <v>120.7599237320977</v>
      </c>
    </row>
    <row r="12" spans="1:7">
      <c r="A12" s="1">
        <f>Motor!F9</f>
        <v>3500</v>
      </c>
      <c r="B12" s="3">
        <f t="shared" si="0"/>
        <v>25.994840198486131</v>
      </c>
      <c r="C12" s="3">
        <f t="shared" si="0"/>
        <v>48.067185328658496</v>
      </c>
      <c r="D12" s="3">
        <f t="shared" si="0"/>
        <v>73.072587338668271</v>
      </c>
      <c r="E12" s="3">
        <f t="shared" si="0"/>
        <v>96.777906609193991</v>
      </c>
      <c r="F12" s="3">
        <f t="shared" si="0"/>
        <v>121.41000945416972</v>
      </c>
      <c r="G12" s="3">
        <f t="shared" si="0"/>
        <v>140.88657768744733</v>
      </c>
    </row>
    <row r="13" spans="1:7">
      <c r="A13" s="1">
        <f>Motor!F10</f>
        <v>4000</v>
      </c>
      <c r="B13" s="3">
        <f t="shared" si="0"/>
        <v>29.708388798269862</v>
      </c>
      <c r="C13" s="3">
        <f t="shared" si="0"/>
        <v>54.933926089895422</v>
      </c>
      <c r="D13" s="3">
        <f t="shared" si="0"/>
        <v>83.511528387049438</v>
      </c>
      <c r="E13" s="3">
        <f t="shared" si="0"/>
        <v>110.60332183907886</v>
      </c>
      <c r="F13" s="3">
        <f t="shared" si="0"/>
        <v>138.75429651905111</v>
      </c>
      <c r="G13" s="3">
        <f t="shared" si="0"/>
        <v>161.01323164279694</v>
      </c>
    </row>
    <row r="14" spans="1:7">
      <c r="A14" s="1">
        <f>Motor!F11</f>
        <v>4500</v>
      </c>
      <c r="B14" s="3">
        <f t="shared" si="0"/>
        <v>33.421937398053593</v>
      </c>
      <c r="C14" s="3">
        <f t="shared" si="0"/>
        <v>61.800666851132348</v>
      </c>
      <c r="D14" s="3">
        <f t="shared" si="0"/>
        <v>93.95046943543062</v>
      </c>
      <c r="E14" s="3">
        <f t="shared" si="0"/>
        <v>124.42873706896371</v>
      </c>
      <c r="F14" s="3">
        <f t="shared" si="0"/>
        <v>156.09858358393251</v>
      </c>
      <c r="G14" s="3">
        <f t="shared" si="0"/>
        <v>181.13988559814655</v>
      </c>
    </row>
    <row r="15" spans="1:7">
      <c r="A15" s="1">
        <f>Motor!F12</f>
        <v>5000</v>
      </c>
      <c r="B15" s="3">
        <f t="shared" si="0"/>
        <v>37.135485997837328</v>
      </c>
      <c r="C15" s="3">
        <f t="shared" si="0"/>
        <v>68.667407612369274</v>
      </c>
      <c r="D15" s="3">
        <f t="shared" si="0"/>
        <v>104.3894104838118</v>
      </c>
      <c r="E15" s="3">
        <f t="shared" si="0"/>
        <v>138.25415229884857</v>
      </c>
      <c r="F15" s="3">
        <f t="shared" si="0"/>
        <v>173.44287064881391</v>
      </c>
      <c r="G15" s="3">
        <f t="shared" si="0"/>
        <v>201.26653955349613</v>
      </c>
    </row>
    <row r="16" spans="1:7">
      <c r="A16" s="1">
        <f>Motor!F13</f>
        <v>5500</v>
      </c>
      <c r="B16" s="3">
        <f t="shared" si="0"/>
        <v>40.849034597621063</v>
      </c>
      <c r="C16" s="3">
        <f t="shared" si="0"/>
        <v>75.534148373606214</v>
      </c>
      <c r="D16" s="3">
        <f t="shared" si="0"/>
        <v>114.82835153219298</v>
      </c>
      <c r="E16" s="3">
        <f t="shared" si="0"/>
        <v>152.07956752873343</v>
      </c>
      <c r="F16" s="3">
        <f t="shared" si="0"/>
        <v>190.78715771369528</v>
      </c>
      <c r="G16" s="3">
        <f t="shared" si="0"/>
        <v>221.39319350884574</v>
      </c>
    </row>
    <row r="17" spans="1:7">
      <c r="A17" s="1">
        <f>Motor!F14</f>
        <v>6000</v>
      </c>
      <c r="B17" s="3">
        <f t="shared" si="0"/>
        <v>44.562583197404798</v>
      </c>
      <c r="C17" s="3">
        <f t="shared" si="0"/>
        <v>82.400889134843126</v>
      </c>
      <c r="D17" s="3">
        <f t="shared" si="0"/>
        <v>125.26729258057415</v>
      </c>
      <c r="E17" s="3">
        <f t="shared" si="0"/>
        <v>165.90498275861827</v>
      </c>
      <c r="F17" s="3">
        <f t="shared" si="0"/>
        <v>208.13144477857671</v>
      </c>
      <c r="G17" s="3">
        <f t="shared" si="0"/>
        <v>241.51984746419541</v>
      </c>
    </row>
  </sheetData>
  <mergeCells count="2">
    <mergeCell ref="B5:G5"/>
    <mergeCell ref="B6:G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8</vt:i4>
      </vt:variant>
    </vt:vector>
  </HeadingPairs>
  <TitlesOfParts>
    <vt:vector size="11" baseType="lpstr">
      <vt:lpstr>Dados</vt:lpstr>
      <vt:lpstr>Motor</vt:lpstr>
      <vt:lpstr>Caixa</vt:lpstr>
      <vt:lpstr>i_c1</vt:lpstr>
      <vt:lpstr>i_c2</vt:lpstr>
      <vt:lpstr>i_c3</vt:lpstr>
      <vt:lpstr>i_c4</vt:lpstr>
      <vt:lpstr>i_c5</vt:lpstr>
      <vt:lpstr>i_c6</vt:lpstr>
      <vt:lpstr>i_d</vt:lpstr>
      <vt:lpstr>r_d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Luiz Erthal</dc:creator>
  <cp:lastModifiedBy>Jorge Luiz Erthal</cp:lastModifiedBy>
  <cp:lastPrinted>2019-08-20T21:44:00Z</cp:lastPrinted>
  <dcterms:created xsi:type="dcterms:W3CDTF">2019-08-20T21:28:00Z</dcterms:created>
  <dcterms:modified xsi:type="dcterms:W3CDTF">2019-08-22T18:52:45Z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1046-11.2.0.8893</vt:lpwstr>
  </property>
</Properties>
</file>