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45" windowHeight="6495" tabRatio="599" activeTab="1"/>
  </bookViews>
  <sheets>
    <sheet name="Formulas" sheetId="1" r:id="rId1"/>
    <sheet name="Dados" sheetId="2" r:id="rId2"/>
    <sheet name="Fluxo" sheetId="3" r:id="rId3"/>
    <sheet name="Gráficos" sheetId="4" r:id="rId4"/>
    <sheet name="Indices" sheetId="5" r:id="rId5"/>
  </sheets>
  <definedNames>
    <definedName name="_xlnm.Print_Area" localSheetId="2">'Fluxo'!$A:$IV</definedName>
  </definedNames>
  <calcPr fullCalcOnLoad="1"/>
</workbook>
</file>

<file path=xl/sharedStrings.xml><?xml version="1.0" encoding="utf-8"?>
<sst xmlns="http://schemas.openxmlformats.org/spreadsheetml/2006/main" count="353" uniqueCount="134">
  <si>
    <t>BNDES</t>
  </si>
  <si>
    <t>TJLP Total :</t>
  </si>
  <si>
    <t>MÊS</t>
  </si>
  <si>
    <t>DATA</t>
  </si>
  <si>
    <t>DIAS</t>
  </si>
  <si>
    <t>HIST</t>
  </si>
  <si>
    <t>AMORT</t>
  </si>
  <si>
    <t>JUROS</t>
  </si>
  <si>
    <t>CAR</t>
  </si>
  <si>
    <t>Ano Base</t>
  </si>
  <si>
    <t>Dados Financeiros</t>
  </si>
  <si>
    <t>Dados Econômicos</t>
  </si>
  <si>
    <t>Data Inicial do Empreendimento</t>
  </si>
  <si>
    <t>Local:</t>
  </si>
  <si>
    <t>fator 4</t>
  </si>
  <si>
    <t>fator 3</t>
  </si>
  <si>
    <t>PAG. BANCO</t>
  </si>
  <si>
    <t>RESULTADOS</t>
  </si>
  <si>
    <t>fator 6</t>
  </si>
  <si>
    <t>fator 7</t>
  </si>
  <si>
    <t>Estado:</t>
  </si>
  <si>
    <t>Custo total em R$</t>
  </si>
  <si>
    <t>TJLP  Capitaliz. %a.a</t>
  </si>
  <si>
    <t>Taxa de remuneração de capitais %a.a.</t>
  </si>
  <si>
    <t>TJLP (Taxa utilizada pelo BNDES) a.a.</t>
  </si>
  <si>
    <t>Juros contrato Agente Financeiro a.a.</t>
  </si>
  <si>
    <t>Calculos auxiliares</t>
  </si>
  <si>
    <t>Receitas</t>
  </si>
  <si>
    <t>TIR -2 15 anos</t>
  </si>
  <si>
    <t>Total Financiado pelo BNDES R$</t>
  </si>
  <si>
    <t>ANÁLISE DE VIABILIDADE</t>
  </si>
  <si>
    <t>Custos</t>
  </si>
  <si>
    <t>Taxa máxima de remuneração de CP a.a.</t>
  </si>
  <si>
    <t>Juros Total</t>
  </si>
  <si>
    <t>Soma Custos</t>
  </si>
  <si>
    <t>Soma Beneficios</t>
  </si>
  <si>
    <t>Final</t>
  </si>
  <si>
    <t>TIR</t>
  </si>
  <si>
    <t>Reajuste de capitais</t>
  </si>
  <si>
    <t>Beneficios</t>
  </si>
  <si>
    <t>Investimentos</t>
  </si>
  <si>
    <t>Contrapartida Investidor</t>
  </si>
  <si>
    <t>IGP-M</t>
  </si>
  <si>
    <t>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</si>
  <si>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</si>
  <si>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</si>
  <si>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</si>
  <si>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</si>
  <si>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</si>
  <si>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</si>
  <si>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</si>
  <si>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</si>
  <si>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</si>
  <si>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</si>
  <si>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</si>
  <si>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</si>
  <si>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TJLP</t>
  </si>
  <si>
    <t>Mês</t>
  </si>
  <si>
    <t>TJLP-IGP-M</t>
  </si>
  <si>
    <t>IGP-M X12</t>
  </si>
  <si>
    <t>soma</t>
  </si>
  <si>
    <t>Capital Próprio</t>
  </si>
  <si>
    <t>PAG. CP</t>
  </si>
  <si>
    <t>ca</t>
  </si>
  <si>
    <t>Custo total do investimento R$ =</t>
  </si>
  <si>
    <t>Retorno mensal (Economia) R$ =</t>
  </si>
  <si>
    <t>Porcentagem do Capital Próprio</t>
  </si>
  <si>
    <t>PR</t>
  </si>
  <si>
    <t>Economia em R$</t>
  </si>
  <si>
    <t>Porcentagem Capital Próprio.</t>
  </si>
  <si>
    <t>Porcentagem BNDES</t>
  </si>
  <si>
    <t>IN. FINANC.</t>
  </si>
  <si>
    <t>IN. OPER.</t>
  </si>
  <si>
    <t>S.D.Banco</t>
  </si>
  <si>
    <t>Reajuste da economia a.a.</t>
  </si>
  <si>
    <t>TIR -1 10 anos</t>
  </si>
  <si>
    <t>TIR-10 anos</t>
  </si>
  <si>
    <t>TIR-10</t>
  </si>
  <si>
    <t>Pagamento de Juros (10 anos)</t>
  </si>
  <si>
    <t>Fluxo VF</t>
  </si>
  <si>
    <t xml:space="preserve"> -  Fluxo de Caixa Acumulado (R$) VF</t>
  </si>
  <si>
    <t>Aproximar de 0,0 -&gt;&gt;</t>
  </si>
  <si>
    <t>Amortizações pagas VF (10 anos)</t>
  </si>
  <si>
    <t>Juros pagos VF (10 anos)</t>
  </si>
  <si>
    <t>Amortizações pagas (10 anos)</t>
  </si>
  <si>
    <t>Total pago ao Banco (10 anos)</t>
  </si>
  <si>
    <t>(P/A,i,n)</t>
  </si>
  <si>
    <t>(F/P,i,n)</t>
  </si>
  <si>
    <t>F</t>
  </si>
  <si>
    <t>i</t>
  </si>
  <si>
    <t>n</t>
  </si>
  <si>
    <t>R</t>
  </si>
  <si>
    <t>(P/F,i,n)</t>
  </si>
  <si>
    <t>(F/A,i,n)</t>
  </si>
  <si>
    <t>Valor Futuro</t>
  </si>
  <si>
    <t>Valor Presente</t>
  </si>
  <si>
    <t>Valor Futuro de uma Série</t>
  </si>
  <si>
    <t>(A/F,i,n)</t>
  </si>
  <si>
    <t>Série A</t>
  </si>
  <si>
    <t>Fundo de Amortização</t>
  </si>
  <si>
    <t>(A/P,i,n)</t>
  </si>
  <si>
    <t>Valor Presente de uma Série</t>
  </si>
  <si>
    <t>Recuperação de Capital</t>
  </si>
  <si>
    <t>(A/G,i,n)</t>
  </si>
  <si>
    <t>Série Uniforme do Gradiente Aritmético</t>
  </si>
  <si>
    <t>D</t>
  </si>
  <si>
    <t>(P/G,i,n)</t>
  </si>
  <si>
    <t>Valor Presente do Gradiente Aritmético</t>
  </si>
  <si>
    <t>VP</t>
  </si>
  <si>
    <t>VF</t>
  </si>
  <si>
    <t>XXX</t>
  </si>
  <si>
    <t>Empresa:</t>
  </si>
  <si>
    <t>EEE</t>
  </si>
  <si>
    <t>Juros cobrado durante carência a.a.</t>
  </si>
  <si>
    <t>Juros cobrado durante carência</t>
  </si>
  <si>
    <t>Juros Banco (spread):</t>
  </si>
  <si>
    <t>Juros durante carência</t>
  </si>
  <si>
    <t>Juros Banco %a.a</t>
  </si>
  <si>
    <t>FATOR 1</t>
  </si>
  <si>
    <t>= FATOR 3 / FATOR 2 =</t>
  </si>
  <si>
    <t>TIR 20 anos</t>
  </si>
  <si>
    <t>Potência</t>
  </si>
  <si>
    <t>Câmbio</t>
  </si>
  <si>
    <t>Geração mensal (MWh)</t>
  </si>
  <si>
    <t>Custo (R$/mês)</t>
  </si>
  <si>
    <t>Preço de venda (R$/MWh)</t>
  </si>
  <si>
    <t>Receita mensal (R$)</t>
  </si>
  <si>
    <t>Custo de geração (US$/MWh) não financeiro</t>
  </si>
  <si>
    <t>Reajuste da energia %a.a.</t>
  </si>
  <si>
    <t>Custos NF</t>
  </si>
  <si>
    <t>Custo Total</t>
  </si>
  <si>
    <t>Custo Ger</t>
  </si>
  <si>
    <t>Dado</t>
  </si>
  <si>
    <t>Custo unitário da instalação (US$/kW)</t>
  </si>
</sst>
</file>

<file path=xl/styles.xml><?xml version="1.0" encoding="utf-8"?>
<styleSheet xmlns="http://schemas.openxmlformats.org/spreadsheetml/2006/main">
  <numFmts count="69">
    <numFmt numFmtId="5" formatCode="&quot;R$ &quot;#,##0;&quot;R$ &quot;\-#,##0"/>
    <numFmt numFmtId="6" formatCode="&quot;R$ &quot;#,##0;[Red]&quot;R$ &quot;\-#,##0"/>
    <numFmt numFmtId="7" formatCode="&quot;R$ &quot;#,##0.00;&quot;R$ &quot;\-#,##0.00"/>
    <numFmt numFmtId="8" formatCode="&quot;R$ &quot;#,##0.00;[Red]&quot;R$ &quot;\-#,##0.00"/>
    <numFmt numFmtId="42" formatCode="_ &quot;R$ &quot;* #,##0_ ;_ &quot;R$ &quot;* \-#,##0_ ;_ &quot;R$ &quot;* &quot;-&quot;_ ;_ @_ "/>
    <numFmt numFmtId="41" formatCode="_ * #,##0_ ;_ * \-#,##0_ ;_ * &quot;-&quot;_ ;_ @_ "/>
    <numFmt numFmtId="44" formatCode="_ &quot;R$ &quot;* #,##0.00_ ;_ &quot;R$ &quot;* \-#,##0.00_ ;_ &quot;R$ &quot;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0.00000"/>
    <numFmt numFmtId="181" formatCode="0.0"/>
    <numFmt numFmtId="182" formatCode="0.000000"/>
    <numFmt numFmtId="183" formatCode="[$$-409]#,##0"/>
    <numFmt numFmtId="184" formatCode="[$$-409]#,##0.00"/>
    <numFmt numFmtId="185" formatCode="0.00000000"/>
    <numFmt numFmtId="186" formatCode="0.0000000"/>
    <numFmt numFmtId="187" formatCode="#,##0.0"/>
    <numFmt numFmtId="188" formatCode="[$$-409]#,##0.0"/>
    <numFmt numFmtId="189" formatCode="#,##0.00000"/>
    <numFmt numFmtId="190" formatCode="#,##0.0000"/>
    <numFmt numFmtId="191" formatCode="#,##0.000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0.0%"/>
    <numFmt numFmtId="197" formatCode="_(* #,##0.00000_);_(* \(#,##0.00000\);_(* &quot;-&quot;??_);_(@_)"/>
    <numFmt numFmtId="198" formatCode="0.000%"/>
    <numFmt numFmtId="199" formatCode="0.0000%"/>
    <numFmt numFmtId="200" formatCode=";;;"/>
    <numFmt numFmtId="201" formatCode="#,##0.000_);\(#,##0.000\)"/>
    <numFmt numFmtId="202" formatCode="#,##0.0_);\(#,##0.0\)"/>
    <numFmt numFmtId="203" formatCode="d/m"/>
    <numFmt numFmtId="204" formatCode="d\-mmm\-yy"/>
    <numFmt numFmtId="205" formatCode="d\-mmm"/>
    <numFmt numFmtId="206" formatCode="_(* #,##0.000_);_(* \(#,##0.000\);_(* &quot;-&quot;???_);_(@_)"/>
    <numFmt numFmtId="207" formatCode="&quot;R$&quot;#,##0.00"/>
    <numFmt numFmtId="208" formatCode="_(&quot;R$&quot;* #,##0.000_);_(&quot;R$&quot;* \(#,##0.000\);_(&quot;R$&quot;* &quot;-&quot;???_);_(@_)"/>
    <numFmt numFmtId="209" formatCode="_(&quot;R$&quot;* #,##0.00_);_(&quot;R$&quot;* \(#,##0.00\);_(&quot;R$&quot;* &quot;-&quot;???_);_(@_)"/>
    <numFmt numFmtId="210" formatCode="&quot;Sim&quot;;&quot;Sim&quot;;&quot;Não&quot;"/>
    <numFmt numFmtId="211" formatCode="&quot;Verdadeiro&quot;;&quot;Verdadeiro&quot;;&quot;Falso&quot;"/>
    <numFmt numFmtId="212" formatCode="&quot;Ativar&quot;;&quot;Ativar&quot;;&quot;Desativar&quot;"/>
    <numFmt numFmtId="213" formatCode="&quot;R$ &quot;#,##0.00"/>
    <numFmt numFmtId="214" formatCode="dd/mm/yy"/>
    <numFmt numFmtId="215" formatCode="yyyy"/>
    <numFmt numFmtId="216" formatCode="mmm\-yy"/>
    <numFmt numFmtId="217" formatCode="0.00000%"/>
    <numFmt numFmtId="218" formatCode="_(* #,##0.0_);_(* \(#,##0.0\);_(* &quot;-&quot;_);_(@_)"/>
    <numFmt numFmtId="219" formatCode="_(* #,##0.00_);_(* \(#,##0.00\);_(* &quot;-&quot;_);_(@_)"/>
    <numFmt numFmtId="220" formatCode="mmm/yyyy"/>
    <numFmt numFmtId="221" formatCode="#,##0.000000"/>
    <numFmt numFmtId="222" formatCode="#,##0.00;[Red]#,##0.00"/>
    <numFmt numFmtId="223" formatCode="0.0E+00"/>
    <numFmt numFmtId="224" formatCode="0E+00"/>
  </numFmts>
  <fonts count="2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25.25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name val="Arial"/>
      <family val="2"/>
    </font>
    <font>
      <b/>
      <sz val="11.75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.2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2" fontId="0" fillId="4" borderId="0" xfId="0" applyNumberForma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1" xfId="17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" fontId="2" fillId="0" borderId="0" xfId="17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7" fillId="0" borderId="0" xfId="2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horizontal="left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96" fontId="2" fillId="0" borderId="0" xfId="19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 quotePrefix="1">
      <alignment horizontal="left"/>
    </xf>
    <xf numFmtId="0" fontId="0" fillId="3" borderId="0" xfId="0" applyFill="1" applyAlignment="1" quotePrefix="1">
      <alignment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" fontId="2" fillId="0" borderId="7" xfId="0" applyNumberFormat="1" applyFont="1" applyFill="1" applyBorder="1" applyAlignment="1" applyProtection="1" quotePrefix="1">
      <alignment horizontal="left" vertical="center"/>
      <protection hidden="1"/>
    </xf>
    <xf numFmtId="1" fontId="2" fillId="0" borderId="3" xfId="0" applyNumberFormat="1" applyFont="1" applyFill="1" applyBorder="1" applyAlignment="1" applyProtection="1">
      <alignment horizontal="left" vertical="center"/>
      <protection hidden="1"/>
    </xf>
    <xf numFmtId="4" fontId="2" fillId="0" borderId="9" xfId="17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190" fontId="2" fillId="0" borderId="4" xfId="17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182" fontId="7" fillId="0" borderId="10" xfId="0" applyNumberFormat="1" applyFont="1" applyBorder="1" applyAlignment="1">
      <alignment/>
    </xf>
    <xf numFmtId="4" fontId="2" fillId="0" borderId="2" xfId="17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/>
    </xf>
    <xf numFmtId="4" fontId="2" fillId="0" borderId="0" xfId="2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1" fontId="2" fillId="5" borderId="1" xfId="20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>
      <alignment horizontal="center" vertical="center"/>
    </xf>
    <xf numFmtId="171" fontId="2" fillId="5" borderId="0" xfId="2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>
      <alignment horizontal="center" vertical="center"/>
    </xf>
    <xf numFmtId="171" fontId="2" fillId="5" borderId="0" xfId="20" applyFont="1" applyFill="1" applyAlignment="1">
      <alignment horizontal="center" vertical="center"/>
    </xf>
    <xf numFmtId="171" fontId="2" fillId="5" borderId="1" xfId="20" applyFont="1" applyFill="1" applyBorder="1" applyAlignment="1">
      <alignment horizontal="center" vertical="center"/>
    </xf>
    <xf numFmtId="171" fontId="2" fillId="5" borderId="0" xfId="2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14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  <protection hidden="1"/>
    </xf>
    <xf numFmtId="14" fontId="3" fillId="4" borderId="0" xfId="0" applyNumberFormat="1" applyFont="1" applyFill="1" applyBorder="1" applyAlignment="1" applyProtection="1">
      <alignment horizontal="center" vertical="center"/>
      <protection hidden="1"/>
    </xf>
    <xf numFmtId="14" fontId="2" fillId="4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4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2" fontId="2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95" fontId="2" fillId="6" borderId="1" xfId="0" applyNumberFormat="1" applyFont="1" applyFill="1" applyBorder="1" applyAlignment="1">
      <alignment horizontal="center" vertical="center"/>
    </xf>
    <xf numFmtId="195" fontId="2" fillId="6" borderId="0" xfId="0" applyNumberFormat="1" applyFont="1" applyFill="1" applyAlignment="1">
      <alignment horizontal="center" vertical="center"/>
    </xf>
    <xf numFmtId="171" fontId="2" fillId="6" borderId="0" xfId="0" applyNumberFormat="1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1" fontId="2" fillId="4" borderId="2" xfId="0" applyNumberFormat="1" applyFont="1" applyFill="1" applyBorder="1" applyAlignment="1" applyProtection="1">
      <alignment horizontal="center" vertical="center"/>
      <protection hidden="1"/>
    </xf>
    <xf numFmtId="1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1" fontId="2" fillId="5" borderId="2" xfId="20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horizontal="center" vertical="center"/>
    </xf>
    <xf numFmtId="171" fontId="2" fillId="5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 quotePrefix="1">
      <alignment horizontal="left"/>
    </xf>
    <xf numFmtId="181" fontId="0" fillId="0" borderId="0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96" fontId="12" fillId="0" borderId="0" xfId="19" applyNumberFormat="1" applyFont="1" applyFill="1" applyBorder="1" applyAlignment="1">
      <alignment horizontal="center" vertical="center"/>
    </xf>
    <xf numFmtId="10" fontId="12" fillId="0" borderId="0" xfId="19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6" fontId="15" fillId="0" borderId="0" xfId="19" applyNumberFormat="1" applyFont="1" applyFill="1" applyBorder="1" applyAlignment="1">
      <alignment horizontal="center" vertical="center"/>
    </xf>
    <xf numFmtId="10" fontId="15" fillId="0" borderId="0" xfId="19" applyNumberFormat="1" applyFont="1" applyFill="1" applyBorder="1" applyAlignment="1">
      <alignment horizontal="center" vertical="center"/>
    </xf>
    <xf numFmtId="196" fontId="15" fillId="0" borderId="0" xfId="1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left" vertical="center"/>
    </xf>
    <xf numFmtId="10" fontId="16" fillId="0" borderId="0" xfId="0" applyNumberFormat="1" applyFont="1" applyFill="1" applyBorder="1" applyAlignment="1" applyProtection="1">
      <alignment horizontal="center" vertical="center"/>
      <protection locked="0"/>
    </xf>
    <xf numFmtId="9" fontId="16" fillId="0" borderId="0" xfId="19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0" fontId="16" fillId="0" borderId="0" xfId="1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left" vertical="center"/>
    </xf>
    <xf numFmtId="10" fontId="15" fillId="0" borderId="0" xfId="0" applyNumberFormat="1" applyFont="1" applyFill="1" applyBorder="1" applyAlignment="1" applyProtection="1">
      <alignment horizontal="center" vertical="center"/>
      <protection locked="0"/>
    </xf>
    <xf numFmtId="196" fontId="16" fillId="0" borderId="0" xfId="19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16" fillId="0" borderId="0" xfId="1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15" fillId="0" borderId="0" xfId="1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15" fillId="0" borderId="3" xfId="19" applyNumberFormat="1" applyFont="1" applyFill="1" applyBorder="1" applyAlignment="1" quotePrefix="1">
      <alignment horizontal="right" vertical="center"/>
    </xf>
    <xf numFmtId="2" fontId="16" fillId="0" borderId="0" xfId="0" applyNumberFormat="1" applyFont="1" applyFill="1" applyBorder="1" applyAlignment="1" quotePrefix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96" fontId="16" fillId="0" borderId="0" xfId="19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right" vertical="center"/>
    </xf>
    <xf numFmtId="2" fontId="16" fillId="0" borderId="0" xfId="19" applyNumberFormat="1" applyFont="1" applyFill="1" applyBorder="1" applyAlignment="1">
      <alignment horizontal="center" vertical="center"/>
    </xf>
    <xf numFmtId="196" fontId="14" fillId="0" borderId="0" xfId="19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16" fillId="0" borderId="0" xfId="19" applyNumberFormat="1" applyFont="1" applyFill="1" applyBorder="1" applyAlignment="1">
      <alignment horizontal="center" vertical="center"/>
    </xf>
    <xf numFmtId="196" fontId="16" fillId="0" borderId="0" xfId="19" applyNumberFormat="1" applyFont="1" applyFill="1" applyBorder="1" applyAlignment="1">
      <alignment horizontal="right" vertical="center"/>
    </xf>
    <xf numFmtId="10" fontId="14" fillId="0" borderId="0" xfId="0" applyNumberFormat="1" applyFont="1" applyFill="1" applyBorder="1" applyAlignment="1">
      <alignment horizontal="center" vertical="center"/>
    </xf>
    <xf numFmtId="196" fontId="14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0" fontId="14" fillId="0" borderId="0" xfId="19" applyNumberFormat="1" applyFont="1" applyFill="1" applyBorder="1" applyAlignment="1">
      <alignment horizontal="center" vertical="center"/>
    </xf>
    <xf numFmtId="2" fontId="14" fillId="0" borderId="0" xfId="19" applyNumberFormat="1" applyFont="1" applyFill="1" applyBorder="1" applyAlignment="1">
      <alignment horizontal="center" vertical="center"/>
    </xf>
    <xf numFmtId="1" fontId="14" fillId="0" borderId="0" xfId="19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center" vertical="center"/>
    </xf>
    <xf numFmtId="2" fontId="15" fillId="0" borderId="0" xfId="0" applyNumberFormat="1" applyFont="1" applyFill="1" applyBorder="1" applyAlignment="1" quotePrefix="1">
      <alignment horizontal="center" vertical="center"/>
    </xf>
    <xf numFmtId="178" fontId="14" fillId="0" borderId="0" xfId="19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center" vertical="center"/>
    </xf>
    <xf numFmtId="9" fontId="14" fillId="0" borderId="0" xfId="19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4" fontId="14" fillId="0" borderId="0" xfId="19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9" fontId="15" fillId="0" borderId="0" xfId="19" applyFont="1" applyFill="1" applyBorder="1" applyAlignment="1">
      <alignment horizontal="center" vertical="center"/>
    </xf>
    <xf numFmtId="9" fontId="16" fillId="0" borderId="0" xfId="19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15" fillId="0" borderId="0" xfId="19" applyNumberFormat="1" applyFont="1" applyFill="1" applyBorder="1" applyAlignment="1">
      <alignment horizontal="center" vertical="center"/>
    </xf>
    <xf numFmtId="0" fontId="15" fillId="0" borderId="0" xfId="19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/>
    </xf>
    <xf numFmtId="171" fontId="4" fillId="0" borderId="0" xfId="20" applyFont="1" applyFill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0" fontId="2" fillId="0" borderId="9" xfId="19" applyNumberFormat="1" applyFont="1" applyFill="1" applyBorder="1" applyAlignment="1">
      <alignment horizontal="right" vertical="center"/>
    </xf>
    <xf numFmtId="214" fontId="2" fillId="0" borderId="9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2" fillId="0" borderId="9" xfId="20" applyNumberFormat="1" applyFont="1" applyFill="1" applyBorder="1" applyAlignment="1">
      <alignment horizontal="right" vertical="center"/>
    </xf>
    <xf numFmtId="9" fontId="2" fillId="0" borderId="9" xfId="2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221" fontId="2" fillId="0" borderId="4" xfId="0" applyNumberFormat="1" applyFont="1" applyFill="1" applyBorder="1" applyAlignment="1">
      <alignment horizontal="right" vertical="center"/>
    </xf>
    <xf numFmtId="213" fontId="2" fillId="0" borderId="0" xfId="0" applyNumberFormat="1" applyFont="1" applyFill="1" applyBorder="1" applyAlignment="1">
      <alignment horizontal="right" vertical="center"/>
    </xf>
    <xf numFmtId="213" fontId="2" fillId="0" borderId="0" xfId="17" applyNumberFormat="1" applyFont="1" applyFill="1" applyBorder="1" applyAlignment="1">
      <alignment horizontal="right" vertical="center"/>
    </xf>
    <xf numFmtId="213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9" fontId="2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9" fontId="2" fillId="0" borderId="9" xfId="0" applyNumberFormat="1" applyFont="1" applyFill="1" applyBorder="1" applyAlignment="1">
      <alignment horizontal="right" vertical="center"/>
    </xf>
    <xf numFmtId="171" fontId="2" fillId="0" borderId="9" xfId="20" applyFont="1" applyFill="1" applyBorder="1" applyAlignment="1">
      <alignment horizontal="right" vertical="center"/>
    </xf>
    <xf numFmtId="171" fontId="2" fillId="0" borderId="4" xfId="20" applyFont="1" applyFill="1" applyBorder="1" applyAlignment="1">
      <alignment horizontal="right" vertical="center"/>
    </xf>
    <xf numFmtId="186" fontId="2" fillId="0" borderId="2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9" fontId="2" fillId="0" borderId="0" xfId="19" applyFont="1" applyFill="1" applyBorder="1" applyAlignment="1">
      <alignment horizontal="right" vertical="center"/>
    </xf>
    <xf numFmtId="4" fontId="2" fillId="5" borderId="0" xfId="17" applyNumberFormat="1" applyFont="1" applyFill="1" applyBorder="1" applyAlignment="1">
      <alignment horizontal="center" vertical="center"/>
    </xf>
    <xf numFmtId="4" fontId="2" fillId="7" borderId="0" xfId="17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left" vertical="center"/>
    </xf>
    <xf numFmtId="4" fontId="14" fillId="0" borderId="12" xfId="17" applyNumberFormat="1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right" vertical="center"/>
    </xf>
    <xf numFmtId="4" fontId="2" fillId="5" borderId="1" xfId="17" applyNumberFormat="1" applyFont="1" applyFill="1" applyBorder="1" applyAlignment="1">
      <alignment horizontal="center" vertical="center"/>
    </xf>
    <xf numFmtId="4" fontId="2" fillId="7" borderId="1" xfId="17" applyNumberFormat="1" applyFont="1" applyFill="1" applyBorder="1" applyAlignment="1">
      <alignment horizontal="center" vertical="center"/>
    </xf>
    <xf numFmtId="195" fontId="2" fillId="0" borderId="0" xfId="0" applyNumberFormat="1" applyFont="1" applyFill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14" fontId="15" fillId="0" borderId="6" xfId="0" applyNumberFormat="1" applyFont="1" applyFill="1" applyBorder="1" applyAlignment="1">
      <alignment horizontal="center" vertical="center"/>
    </xf>
    <xf numFmtId="10" fontId="15" fillId="0" borderId="12" xfId="19" applyNumberFormat="1" applyFont="1" applyFill="1" applyBorder="1" applyAlignment="1">
      <alignment horizontal="center" vertical="center"/>
    </xf>
    <xf numFmtId="10" fontId="16" fillId="0" borderId="9" xfId="19" applyNumberFormat="1" applyFont="1" applyFill="1" applyBorder="1" applyAlignment="1">
      <alignment horizontal="center" vertical="center"/>
    </xf>
    <xf numFmtId="10" fontId="16" fillId="0" borderId="12" xfId="19" applyNumberFormat="1" applyFont="1" applyFill="1" applyBorder="1" applyAlignment="1">
      <alignment horizontal="center" vertical="center"/>
    </xf>
    <xf numFmtId="10" fontId="16" fillId="0" borderId="4" xfId="19" applyNumberFormat="1" applyFont="1" applyFill="1" applyBorder="1" applyAlignment="1">
      <alignment horizontal="center" vertical="center"/>
    </xf>
    <xf numFmtId="171" fontId="2" fillId="7" borderId="0" xfId="20" applyFont="1" applyFill="1" applyBorder="1" applyAlignment="1">
      <alignment horizontal="center" vertical="center"/>
    </xf>
    <xf numFmtId="171" fontId="2" fillId="7" borderId="1" xfId="20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right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textRotation="90"/>
    </xf>
    <xf numFmtId="4" fontId="20" fillId="5" borderId="10" xfId="0" applyNumberFormat="1" applyFont="1" applyFill="1" applyBorder="1" applyAlignment="1">
      <alignment horizontal="center"/>
    </xf>
    <xf numFmtId="196" fontId="20" fillId="8" borderId="10" xfId="19" applyNumberFormat="1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4" fontId="19" fillId="9" borderId="10" xfId="0" applyNumberFormat="1" applyFont="1" applyFill="1" applyBorder="1" applyAlignment="1">
      <alignment horizontal="center"/>
    </xf>
    <xf numFmtId="191" fontId="19" fillId="3" borderId="10" xfId="0" applyNumberFormat="1" applyFont="1" applyFill="1" applyBorder="1" applyAlignment="1">
      <alignment horizontal="center"/>
    </xf>
    <xf numFmtId="17" fontId="7" fillId="0" borderId="0" xfId="0" applyNumberFormat="1" applyFont="1" applyBorder="1" applyAlignment="1">
      <alignment/>
    </xf>
    <xf numFmtId="10" fontId="2" fillId="0" borderId="9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 quotePrefix="1">
      <alignment horizontal="left" vertical="center"/>
    </xf>
    <xf numFmtId="2" fontId="2" fillId="0" borderId="4" xfId="2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 quotePrefix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4" fontId="2" fillId="9" borderId="2" xfId="17" applyNumberFormat="1" applyFont="1" applyFill="1" applyBorder="1" applyAlignment="1">
      <alignment horizontal="center" vertical="center"/>
    </xf>
    <xf numFmtId="4" fontId="2" fillId="9" borderId="1" xfId="17" applyNumberFormat="1" applyFont="1" applyFill="1" applyBorder="1" applyAlignment="1">
      <alignment horizontal="center" vertical="center"/>
    </xf>
    <xf numFmtId="4" fontId="2" fillId="9" borderId="0" xfId="17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8" fontId="15" fillId="10" borderId="9" xfId="19" applyNumberFormat="1" applyFont="1" applyFill="1" applyBorder="1" applyAlignment="1">
      <alignment horizontal="center" vertical="center"/>
    </xf>
    <xf numFmtId="198" fontId="16" fillId="0" borderId="12" xfId="19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95" fontId="2" fillId="11" borderId="0" xfId="0" applyNumberFormat="1" applyFont="1" applyFill="1" applyAlignment="1">
      <alignment horizontal="center" vertical="center"/>
    </xf>
    <xf numFmtId="195" fontId="2" fillId="11" borderId="1" xfId="0" applyNumberFormat="1" applyFont="1" applyFill="1" applyBorder="1" applyAlignment="1">
      <alignment horizontal="center" vertical="center"/>
    </xf>
    <xf numFmtId="4" fontId="2" fillId="11" borderId="0" xfId="0" applyNumberFormat="1" applyFont="1" applyFill="1" applyBorder="1" applyAlignment="1">
      <alignment horizontal="center" vertical="center"/>
    </xf>
    <xf numFmtId="4" fontId="2" fillId="11" borderId="1" xfId="0" applyNumberFormat="1" applyFont="1" applyFill="1" applyBorder="1" applyAlignment="1">
      <alignment horizontal="center" vertical="center"/>
    </xf>
    <xf numFmtId="171" fontId="2" fillId="11" borderId="0" xfId="0" applyNumberFormat="1" applyFont="1" applyFill="1" applyAlignment="1">
      <alignment horizontal="center" vertical="center"/>
    </xf>
    <xf numFmtId="1" fontId="2" fillId="11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4" xfId="19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975"/>
          <c:w val="0.96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Gráficos!$B$1:$D$1</c:f>
              <c:strCache>
                <c:ptCount val="1"/>
                <c:pt idx="0">
                  <c:v>XXX  -  Fluxo de Caixa Acumulado (R$) VF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Fluxo!$AE$4:$AE$125</c:f>
              <c:numCache>
                <c:ptCount val="1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</c:numCache>
            </c:numRef>
          </c:cat>
          <c:val>
            <c:numRef>
              <c:f>Fluxo!$X$4:$X$125</c:f>
              <c:numCache>
                <c:ptCount val="122"/>
                <c:pt idx="0">
                  <c:v>-7650000</c:v>
                </c:pt>
                <c:pt idx="1">
                  <c:v>-7650000</c:v>
                </c:pt>
                <c:pt idx="2">
                  <c:v>-7445687.073688233</c:v>
                </c:pt>
                <c:pt idx="3">
                  <c:v>-7154413.445917136</c:v>
                </c:pt>
                <c:pt idx="4">
                  <c:v>-6860403.266785906</c:v>
                </c:pt>
                <c:pt idx="5">
                  <c:v>-6569493.229333607</c:v>
                </c:pt>
                <c:pt idx="6">
                  <c:v>-6278768.528886936</c:v>
                </c:pt>
                <c:pt idx="7">
                  <c:v>-5979414.180054141</c:v>
                </c:pt>
                <c:pt idx="8">
                  <c:v>-5850994.283651421</c:v>
                </c:pt>
                <c:pt idx="9">
                  <c:v>-5720131.33462897</c:v>
                </c:pt>
                <c:pt idx="10">
                  <c:v>-5591915.573642557</c:v>
                </c:pt>
                <c:pt idx="11">
                  <c:v>-5460480.200540669</c:v>
                </c:pt>
                <c:pt idx="12">
                  <c:v>-5331646.552358673</c:v>
                </c:pt>
                <c:pt idx="13">
                  <c:v>-5202508.874288376</c:v>
                </c:pt>
                <c:pt idx="14">
                  <c:v>-5070206.765704408</c:v>
                </c:pt>
                <c:pt idx="15">
                  <c:v>-4940437.501799356</c:v>
                </c:pt>
                <c:pt idx="16">
                  <c:v>-4807541.103075328</c:v>
                </c:pt>
                <c:pt idx="17">
                  <c:v>-4677131.055128638</c:v>
                </c:pt>
                <c:pt idx="18">
                  <c:v>-4546405.416755671</c:v>
                </c:pt>
                <c:pt idx="19">
                  <c:v>-4407105.088236649</c:v>
                </c:pt>
                <c:pt idx="20">
                  <c:v>-4275691.731444944</c:v>
                </c:pt>
                <c:pt idx="21">
                  <c:v>-4141246.325423104</c:v>
                </c:pt>
                <c:pt idx="22">
                  <c:v>-4009168.9743376905</c:v>
                </c:pt>
                <c:pt idx="23">
                  <c:v>-3874098.108785405</c:v>
                </c:pt>
                <c:pt idx="24">
                  <c:v>-3741347.3408018188</c:v>
                </c:pt>
                <c:pt idx="25">
                  <c:v>-3608264.5036470406</c:v>
                </c:pt>
                <c:pt idx="26">
                  <c:v>-3472246.533327481</c:v>
                </c:pt>
                <c:pt idx="27">
                  <c:v>-3338476.0003054943</c:v>
                </c:pt>
                <c:pt idx="28">
                  <c:v>-3201809.7748313537</c:v>
                </c:pt>
                <c:pt idx="29">
                  <c:v>-3067341.959311348</c:v>
                </c:pt>
                <c:pt idx="30">
                  <c:v>-2932530.0229724254</c:v>
                </c:pt>
                <c:pt idx="31">
                  <c:v>-2789904.6083231373</c:v>
                </c:pt>
                <c:pt idx="32">
                  <c:v>-2654348.4131775266</c:v>
                </c:pt>
                <c:pt idx="33">
                  <c:v>-2515997.009813531</c:v>
                </c:pt>
                <c:pt idx="34">
                  <c:v>-2379719.34680701</c:v>
                </c:pt>
                <c:pt idx="35">
                  <c:v>-2240687.2029769607</c:v>
                </c:pt>
                <c:pt idx="36">
                  <c:v>-2101303.1656684834</c:v>
                </c:pt>
                <c:pt idx="37">
                  <c:v>-1963916.81812725</c:v>
                </c:pt>
                <c:pt idx="38">
                  <c:v>-1826166.6954990572</c:v>
                </c:pt>
                <c:pt idx="39">
                  <c:v>-1685744.671139673</c:v>
                </c:pt>
                <c:pt idx="40">
                  <c:v>-1547243.4214356367</c:v>
                </c:pt>
                <c:pt idx="41">
                  <c:v>-1406112.1264191093</c:v>
                </c:pt>
                <c:pt idx="42">
                  <c:v>-1266849.7272763704</c:v>
                </c:pt>
                <c:pt idx="43">
                  <c:v>-1127210.9504259787</c:v>
                </c:pt>
                <c:pt idx="44">
                  <c:v>-982818.2007092098</c:v>
                </c:pt>
                <c:pt idx="45">
                  <c:v>-842387.1843015557</c:v>
                </c:pt>
                <c:pt idx="46">
                  <c:v>-699432.5193704664</c:v>
                </c:pt>
                <c:pt idx="47">
                  <c:v>-558215.0224766642</c:v>
                </c:pt>
                <c:pt idx="48">
                  <c:v>-414517.0763455221</c:v>
                </c:pt>
                <c:pt idx="49">
                  <c:v>-272502.8350417268</c:v>
                </c:pt>
                <c:pt idx="50">
                  <c:v>-130094.2361504779</c:v>
                </c:pt>
                <c:pt idx="51">
                  <c:v>14729.361640212592</c:v>
                </c:pt>
                <c:pt idx="52">
                  <c:v>157950.25899673882</c:v>
                </c:pt>
                <c:pt idx="53">
                  <c:v>303541.9761703785</c:v>
                </c:pt>
                <c:pt idx="54">
                  <c:v>447585.61200218427</c:v>
                </c:pt>
                <c:pt idx="55">
                  <c:v>592036.7361842623</c:v>
                </c:pt>
                <c:pt idx="56">
                  <c:v>742578.293480042</c:v>
                </c:pt>
                <c:pt idx="57">
                  <c:v>887899.1371129908</c:v>
                </c:pt>
                <c:pt idx="58">
                  <c:v>1035478.3929794616</c:v>
                </c:pt>
                <c:pt idx="59">
                  <c:v>1181648.3025725605</c:v>
                </c:pt>
                <c:pt idx="60">
                  <c:v>1330031.0542382882</c:v>
                </c:pt>
                <c:pt idx="61">
                  <c:v>1477060.7190056925</c:v>
                </c:pt>
                <c:pt idx="62">
                  <c:v>1624516.5734952115</c:v>
                </c:pt>
                <c:pt idx="63">
                  <c:v>1774116.226666642</c:v>
                </c:pt>
                <c:pt idx="64">
                  <c:v>1922448.0349485846</c:v>
                </c:pt>
                <c:pt idx="65">
                  <c:v>2072877.0546998917</c:v>
                </c:pt>
                <c:pt idx="66">
                  <c:v>2222095.688143515</c:v>
                </c:pt>
                <c:pt idx="67">
                  <c:v>2371754.1876013703</c:v>
                </c:pt>
                <c:pt idx="68">
                  <c:v>2526606.519925219</c:v>
                </c:pt>
                <c:pt idx="69">
                  <c:v>2677198.7835814506</c:v>
                </c:pt>
                <c:pt idx="70">
                  <c:v>2829769.792617455</c:v>
                </c:pt>
                <c:pt idx="71">
                  <c:v>2981276.2915882845</c:v>
                </c:pt>
                <c:pt idx="72">
                  <c:v>3134713.5049859006</c:v>
                </c:pt>
                <c:pt idx="73">
                  <c:v>3287145.3684109603</c:v>
                </c:pt>
                <c:pt idx="74">
                  <c:v>3440036.571266194</c:v>
                </c:pt>
                <c:pt idx="75">
                  <c:v>3594785.7158246</c:v>
                </c:pt>
                <c:pt idx="76">
                  <c:v>3748619.1484968835</c:v>
                </c:pt>
                <c:pt idx="77">
                  <c:v>3904261.4363781763</c:v>
                </c:pt>
                <c:pt idx="78">
                  <c:v>4059048.416422433</c:v>
                </c:pt>
                <c:pt idx="79">
                  <c:v>4214308.97651193</c:v>
                </c:pt>
                <c:pt idx="80">
                  <c:v>4373819.438529103</c:v>
                </c:pt>
                <c:pt idx="81">
                  <c:v>4530080.413127304</c:v>
                </c:pt>
                <c:pt idx="82">
                  <c:v>4688025.489763603</c:v>
                </c:pt>
                <c:pt idx="83">
                  <c:v>4845268.541693785</c:v>
                </c:pt>
                <c:pt idx="84">
                  <c:v>5004145.111024767</c:v>
                </c:pt>
                <c:pt idx="85">
                  <c:v>5162381.824448002</c:v>
                </c:pt>
                <c:pt idx="86">
                  <c:v>5321112.389903286</c:v>
                </c:pt>
                <c:pt idx="87">
                  <c:v>5481399.829913773</c:v>
                </c:pt>
                <c:pt idx="88">
                  <c:v>5641141.611849919</c:v>
                </c:pt>
                <c:pt idx="89">
                  <c:v>5802388.588401141</c:v>
                </c:pt>
                <c:pt idx="90">
                  <c:v>5963153.365851664</c:v>
                </c:pt>
                <c:pt idx="91">
                  <c:v>6124426.819657985</c:v>
                </c:pt>
                <c:pt idx="92">
                  <c:v>6288042.225604355</c:v>
                </c:pt>
                <c:pt idx="93">
                  <c:v>6450370.982489143</c:v>
                </c:pt>
                <c:pt idx="94">
                  <c:v>6614073.748276814</c:v>
                </c:pt>
                <c:pt idx="95">
                  <c:v>6777455.258211535</c:v>
                </c:pt>
                <c:pt idx="96">
                  <c:v>6942157.53925608</c:v>
                </c:pt>
                <c:pt idx="97">
                  <c:v>7106603.85778921</c:v>
                </c:pt>
                <c:pt idx="98">
                  <c:v>7271579.985554635</c:v>
                </c:pt>
                <c:pt idx="99">
                  <c:v>7437796.220703058</c:v>
                </c:pt>
                <c:pt idx="100">
                  <c:v>7603855.426484716</c:v>
                </c:pt>
                <c:pt idx="101">
                  <c:v>7771100.365405566</c:v>
                </c:pt>
                <c:pt idx="102">
                  <c:v>7938254.906297673</c:v>
                </c:pt>
                <c:pt idx="103">
                  <c:v>8105954.685468052</c:v>
                </c:pt>
                <c:pt idx="104">
                  <c:v>8275867.501301482</c:v>
                </c:pt>
                <c:pt idx="105">
                  <c:v>8444709.24631741</c:v>
                </c:pt>
                <c:pt idx="106">
                  <c:v>8614598.671897508</c:v>
                </c:pt>
                <c:pt idx="107">
                  <c:v>8784566.639757263</c:v>
                </c:pt>
                <c:pt idx="108">
                  <c:v>8955526.301444106</c:v>
                </c:pt>
                <c:pt idx="109">
                  <c:v>9126633.034379484</c:v>
                </c:pt>
                <c:pt idx="110">
                  <c:v>9298306.959113427</c:v>
                </c:pt>
                <c:pt idx="111">
                  <c:v>9470887.747886091</c:v>
                </c:pt>
                <c:pt idx="112">
                  <c:v>9643719.44472707</c:v>
                </c:pt>
                <c:pt idx="113">
                  <c:v>9817400.839991635</c:v>
                </c:pt>
                <c:pt idx="114">
                  <c:v>9991403.059586542</c:v>
                </c:pt>
                <c:pt idx="115">
                  <c:v>10165988.524394894</c:v>
                </c:pt>
                <c:pt idx="116">
                  <c:v>10341690.14668963</c:v>
                </c:pt>
                <c:pt idx="117">
                  <c:v>10517492.594367526</c:v>
                </c:pt>
                <c:pt idx="118">
                  <c:v>10693999.66842693</c:v>
                </c:pt>
                <c:pt idx="119">
                  <c:v>10871004.765042242</c:v>
                </c:pt>
                <c:pt idx="120">
                  <c:v>11251444.631431317</c:v>
                </c:pt>
                <c:pt idx="121">
                  <c:v>11632869.631431317</c:v>
                </c:pt>
              </c:numCache>
            </c:numRef>
          </c:val>
        </c:ser>
        <c:gapWidth val="0"/>
        <c:axId val="49582524"/>
        <c:axId val="43589533"/>
      </c:barChart>
      <c:catAx>
        <c:axId val="49582524"/>
        <c:scaling>
          <c:orientation val="minMax"/>
          <c:max val="267"/>
          <c:min val="1"/>
        </c:scaling>
        <c:axPos val="b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89533"/>
        <c:crosses val="autoZero"/>
        <c:auto val="1"/>
        <c:lblOffset val="0"/>
        <c:tickLblSkip val="12"/>
        <c:tickMarkSkip val="6"/>
        <c:noMultiLvlLbl val="0"/>
      </c:catAx>
      <c:valAx>
        <c:axId val="4358953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958252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5"/>
          <c:w val="0.9792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Indices!$AG$1:$AG$82</c:f>
              <c:str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strCache>
            </c:strRef>
          </c:cat>
          <c:val>
            <c:numRef>
              <c:f>Indices!$AH$1:$AH$82</c:f>
              <c:numCach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axId val="56761478"/>
        <c:axId val="41091255"/>
      </c:barChart>
      <c:dateAx>
        <c:axId val="5676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1255"/>
        <c:crosses val="autoZero"/>
        <c:auto val="0"/>
        <c:noMultiLvlLbl val="0"/>
      </c:dateAx>
      <c:valAx>
        <c:axId val="4109125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676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66675</xdr:rowOff>
    </xdr:from>
    <xdr:to>
      <xdr:col>14</xdr:col>
      <xdr:colOff>561975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66675" y="228600"/>
        <a:ext cx="90297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0.55675</cdr:x>
      <cdr:y>0.55825</cdr:y>
    </cdr:from>
    <cdr:to>
      <cdr:x>0.59525</cdr:x>
      <cdr:y>0.6425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1419225"/>
          <a:ext cx="180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1</xdr:row>
      <xdr:rowOff>95250</xdr:rowOff>
    </xdr:from>
    <xdr:to>
      <xdr:col>41</xdr:col>
      <xdr:colOff>523875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15925800" y="22860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="150" zoomScaleNormal="150" workbookViewId="0" topLeftCell="A1">
      <selection activeCell="C14" sqref="C14"/>
    </sheetView>
  </sheetViews>
  <sheetFormatPr defaultColWidth="9.140625" defaultRowHeight="12.75"/>
  <cols>
    <col min="1" max="1" width="2.140625" style="270" bestFit="1" customWidth="1"/>
    <col min="2" max="2" width="7.8515625" style="270" bestFit="1" customWidth="1"/>
    <col min="3" max="3" width="8.421875" style="270" bestFit="1" customWidth="1"/>
    <col min="4" max="5" width="7.8515625" style="270" bestFit="1" customWidth="1"/>
    <col min="6" max="6" width="8.421875" style="270" bestFit="1" customWidth="1"/>
    <col min="7" max="7" width="8.8515625" style="270" bestFit="1" customWidth="1"/>
    <col min="8" max="8" width="7.57421875" style="270" bestFit="1" customWidth="1"/>
    <col min="9" max="9" width="7.421875" style="270" bestFit="1" customWidth="1"/>
    <col min="10" max="16384" width="9.140625" style="270" customWidth="1"/>
  </cols>
  <sheetData>
    <row r="1" spans="2:9" ht="12">
      <c r="B1" s="270" t="s">
        <v>87</v>
      </c>
      <c r="C1" s="270" t="s">
        <v>92</v>
      </c>
      <c r="D1" s="270" t="s">
        <v>93</v>
      </c>
      <c r="E1" s="270" t="s">
        <v>97</v>
      </c>
      <c r="F1" s="270" t="s">
        <v>86</v>
      </c>
      <c r="G1" s="270" t="s">
        <v>100</v>
      </c>
      <c r="H1" s="270" t="s">
        <v>103</v>
      </c>
      <c r="I1" s="270" t="s">
        <v>106</v>
      </c>
    </row>
    <row r="2" spans="1:9" ht="12">
      <c r="A2" s="270" t="s">
        <v>105</v>
      </c>
      <c r="B2" s="272">
        <v>1000</v>
      </c>
      <c r="C2" s="272">
        <v>1000</v>
      </c>
      <c r="D2" s="272">
        <v>100</v>
      </c>
      <c r="E2" s="272">
        <v>1000</v>
      </c>
      <c r="F2" s="272">
        <v>100</v>
      </c>
      <c r="G2" s="272">
        <v>1000</v>
      </c>
      <c r="H2" s="272">
        <v>100</v>
      </c>
      <c r="I2" s="272">
        <v>50</v>
      </c>
    </row>
    <row r="3" spans="1:9" ht="12">
      <c r="A3" s="270" t="s">
        <v>89</v>
      </c>
      <c r="B3" s="273">
        <v>0.075</v>
      </c>
      <c r="C3" s="273">
        <v>0.075</v>
      </c>
      <c r="D3" s="273">
        <v>0.1</v>
      </c>
      <c r="E3" s="273">
        <v>0.1</v>
      </c>
      <c r="F3" s="273">
        <v>0.1</v>
      </c>
      <c r="G3" s="273">
        <v>0.1</v>
      </c>
      <c r="H3" s="273">
        <v>0.075</v>
      </c>
      <c r="I3" s="273">
        <v>0.07</v>
      </c>
    </row>
    <row r="4" spans="1:9" ht="12">
      <c r="A4" s="270" t="s">
        <v>90</v>
      </c>
      <c r="B4" s="274">
        <v>4</v>
      </c>
      <c r="C4" s="274">
        <v>4</v>
      </c>
      <c r="D4" s="274">
        <v>5</v>
      </c>
      <c r="E4" s="274">
        <v>5</v>
      </c>
      <c r="F4" s="274">
        <v>5</v>
      </c>
      <c r="G4" s="274">
        <v>5</v>
      </c>
      <c r="H4" s="274">
        <v>2</v>
      </c>
      <c r="I4" s="274">
        <v>5</v>
      </c>
    </row>
    <row r="5" spans="1:9" ht="12">
      <c r="A5" s="270" t="s">
        <v>88</v>
      </c>
      <c r="B5" s="276">
        <f>(1+B3)^B4</f>
        <v>1.3354691406249999</v>
      </c>
      <c r="C5" s="276">
        <f>(1+C3)^(-C4)</f>
        <v>0.7488005297763749</v>
      </c>
      <c r="D5" s="276">
        <f>((1+D3)^D4-1)/D3</f>
        <v>6.1051000000000055</v>
      </c>
      <c r="E5" s="276">
        <f>E3/((1+E3)^E4-1)</f>
        <v>0.16379748079474524</v>
      </c>
      <c r="F5" s="276">
        <f>((1+F3)^F4-1)/(F3*(1+F3)^F4)</f>
        <v>3.7907867694084505</v>
      </c>
      <c r="G5" s="276">
        <f>(G3*(1+G3)^G4)/((1+G3)^G4-1)</f>
        <v>0.26379748079474524</v>
      </c>
      <c r="H5" s="276">
        <f>((1+H3)^H4-H3*H4-1)/(H3*(1+H3)^H4-H3)</f>
        <v>0.4819277108433728</v>
      </c>
      <c r="I5" s="276">
        <f>((1+I3)^I4-I3*I4-1)/(I3^2*(1+I3)^I4)</f>
        <v>7.6466648361321745</v>
      </c>
    </row>
    <row r="6" spans="1:9" ht="12">
      <c r="A6" s="270" t="s">
        <v>91</v>
      </c>
      <c r="B6" s="275">
        <f>B5*B2</f>
        <v>1335.469140625</v>
      </c>
      <c r="C6" s="275">
        <f aca="true" t="shared" si="0" ref="C6:I6">C5*C2</f>
        <v>748.8005297763749</v>
      </c>
      <c r="D6" s="275">
        <f t="shared" si="0"/>
        <v>610.5100000000006</v>
      </c>
      <c r="E6" s="275">
        <f t="shared" si="0"/>
        <v>163.79748079474524</v>
      </c>
      <c r="F6" s="275">
        <f t="shared" si="0"/>
        <v>379.07867694084507</v>
      </c>
      <c r="G6" s="275">
        <f t="shared" si="0"/>
        <v>263.79748079474524</v>
      </c>
      <c r="H6" s="275">
        <f t="shared" si="0"/>
        <v>48.19277108433728</v>
      </c>
      <c r="I6" s="275">
        <f t="shared" si="0"/>
        <v>382.3332418066087</v>
      </c>
    </row>
    <row r="7" spans="2:9" ht="12">
      <c r="B7" s="270" t="s">
        <v>109</v>
      </c>
      <c r="C7" s="270" t="s">
        <v>108</v>
      </c>
      <c r="D7" s="270" t="s">
        <v>109</v>
      </c>
      <c r="E7" s="270" t="s">
        <v>98</v>
      </c>
      <c r="F7" s="270" t="s">
        <v>108</v>
      </c>
      <c r="G7" s="270" t="s">
        <v>98</v>
      </c>
      <c r="H7" s="270" t="s">
        <v>98</v>
      </c>
      <c r="I7" s="270" t="s">
        <v>108</v>
      </c>
    </row>
    <row r="8" spans="2:9" s="271" customFormat="1" ht="146.25">
      <c r="B8" s="271" t="s">
        <v>94</v>
      </c>
      <c r="C8" s="271" t="s">
        <v>95</v>
      </c>
      <c r="D8" s="271" t="s">
        <v>96</v>
      </c>
      <c r="E8" s="271" t="s">
        <v>99</v>
      </c>
      <c r="F8" s="271" t="s">
        <v>101</v>
      </c>
      <c r="G8" s="271" t="s">
        <v>102</v>
      </c>
      <c r="H8" s="271" t="s">
        <v>104</v>
      </c>
      <c r="I8" s="271" t="s">
        <v>107</v>
      </c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Z113"/>
  <sheetViews>
    <sheetView tabSelected="1" workbookViewId="0" topLeftCell="A1">
      <selection activeCell="C7" sqref="C7"/>
    </sheetView>
  </sheetViews>
  <sheetFormatPr defaultColWidth="9.140625" defaultRowHeight="12.75"/>
  <cols>
    <col min="1" max="1" width="2.57421875" style="126" customWidth="1"/>
    <col min="2" max="2" width="45.140625" style="127" bestFit="1" customWidth="1"/>
    <col min="3" max="3" width="24.140625" style="126" customWidth="1"/>
    <col min="4" max="4" width="32.57421875" style="127" bestFit="1" customWidth="1"/>
    <col min="5" max="5" width="8.7109375" style="126" bestFit="1" customWidth="1"/>
    <col min="6" max="6" width="17.421875" style="128" bestFit="1" customWidth="1"/>
    <col min="7" max="8" width="6.28125" style="128" bestFit="1" customWidth="1"/>
    <col min="9" max="9" width="8.8515625" style="128" bestFit="1" customWidth="1"/>
    <col min="10" max="10" width="3.00390625" style="128" bestFit="1" customWidth="1"/>
    <col min="11" max="11" width="3.7109375" style="128" bestFit="1" customWidth="1"/>
    <col min="12" max="12" width="6.421875" style="128" bestFit="1" customWidth="1"/>
    <col min="13" max="13" width="10.421875" style="128" bestFit="1" customWidth="1"/>
    <col min="14" max="14" width="7.28125" style="128" bestFit="1" customWidth="1"/>
    <col min="15" max="15" width="5.28125" style="128" bestFit="1" customWidth="1"/>
    <col min="16" max="16" width="10.00390625" style="128" bestFit="1" customWidth="1"/>
    <col min="17" max="17" width="7.140625" style="128" bestFit="1" customWidth="1"/>
    <col min="18" max="18" width="6.28125" style="128" bestFit="1" customWidth="1"/>
    <col min="19" max="21" width="7.28125" style="128" bestFit="1" customWidth="1"/>
    <col min="22" max="22" width="5.421875" style="128" bestFit="1" customWidth="1"/>
    <col min="23" max="23" width="6.57421875" style="129" bestFit="1" customWidth="1"/>
    <col min="24" max="24" width="7.140625" style="128" bestFit="1" customWidth="1"/>
    <col min="25" max="25" width="3.00390625" style="128" bestFit="1" customWidth="1"/>
    <col min="26" max="26" width="3.7109375" style="128" bestFit="1" customWidth="1"/>
    <col min="27" max="29" width="6.57421875" style="128" bestFit="1" customWidth="1"/>
    <col min="30" max="30" width="7.28125" style="128" bestFit="1" customWidth="1"/>
    <col min="31" max="31" width="6.57421875" style="128" bestFit="1" customWidth="1"/>
    <col min="32" max="32" width="6.28125" style="129" bestFit="1" customWidth="1"/>
    <col min="33" max="33" width="4.421875" style="128" bestFit="1" customWidth="1"/>
    <col min="34" max="34" width="6.28125" style="128" bestFit="1" customWidth="1"/>
    <col min="35" max="35" width="6.57421875" style="128" bestFit="1" customWidth="1"/>
    <col min="36" max="36" width="6.57421875" style="128" customWidth="1"/>
    <col min="37" max="37" width="9.421875" style="128" bestFit="1" customWidth="1"/>
    <col min="38" max="38" width="9.7109375" style="128" bestFit="1" customWidth="1"/>
    <col min="39" max="39" width="6.57421875" style="128" bestFit="1" customWidth="1"/>
    <col min="40" max="40" width="5.00390625" style="218" bestFit="1" customWidth="1"/>
    <col min="41" max="41" width="6.28125" style="128" bestFit="1" customWidth="1"/>
    <col min="42" max="42" width="5.00390625" style="128" bestFit="1" customWidth="1"/>
    <col min="43" max="43" width="6.57421875" style="128" bestFit="1" customWidth="1"/>
    <col min="44" max="44" width="6.57421875" style="128" customWidth="1"/>
    <col min="45" max="45" width="9.421875" style="128" bestFit="1" customWidth="1"/>
    <col min="46" max="46" width="9.7109375" style="128" bestFit="1" customWidth="1"/>
    <col min="47" max="47" width="6.28125" style="128" bestFit="1" customWidth="1"/>
    <col min="48" max="48" width="5.7109375" style="128" bestFit="1" customWidth="1"/>
    <col min="49" max="49" width="6.57421875" style="128" bestFit="1" customWidth="1"/>
    <col min="50" max="50" width="5.7109375" style="128" customWidth="1"/>
    <col min="51" max="51" width="9.421875" style="128" bestFit="1" customWidth="1"/>
    <col min="52" max="52" width="9.7109375" style="128" bestFit="1" customWidth="1"/>
    <col min="53" max="56" width="15.7109375" style="128" customWidth="1"/>
    <col min="57" max="16384" width="15.7109375" style="126" customWidth="1"/>
  </cols>
  <sheetData>
    <row r="1" spans="2:40" ht="12.75">
      <c r="B1" s="125" t="s">
        <v>30</v>
      </c>
      <c r="AN1" s="130"/>
    </row>
    <row r="2" spans="2:40" ht="12.75">
      <c r="B2" s="125" t="s">
        <v>13</v>
      </c>
      <c r="C2" s="131" t="s">
        <v>110</v>
      </c>
      <c r="D2" s="127" t="s">
        <v>132</v>
      </c>
      <c r="AN2" s="132"/>
    </row>
    <row r="3" spans="2:40" ht="12.75">
      <c r="B3" s="125" t="s">
        <v>111</v>
      </c>
      <c r="C3" s="133" t="s">
        <v>112</v>
      </c>
      <c r="D3" s="127" t="s">
        <v>132</v>
      </c>
      <c r="F3" s="134"/>
      <c r="J3" s="135"/>
      <c r="K3" s="135"/>
      <c r="L3" s="136"/>
      <c r="M3" s="136"/>
      <c r="N3" s="137"/>
      <c r="O3" s="136"/>
      <c r="P3" s="138"/>
      <c r="Q3" s="138"/>
      <c r="R3" s="139"/>
      <c r="S3" s="139"/>
      <c r="T3" s="139"/>
      <c r="U3" s="140"/>
      <c r="V3" s="139"/>
      <c r="W3" s="141"/>
      <c r="X3" s="139"/>
      <c r="Y3" s="138"/>
      <c r="Z3" s="138"/>
      <c r="AA3" s="139"/>
      <c r="AB3" s="139"/>
      <c r="AC3" s="139"/>
      <c r="AD3" s="140"/>
      <c r="AN3" s="142"/>
    </row>
    <row r="4" spans="2:40" ht="12.75">
      <c r="B4" s="125" t="s">
        <v>20</v>
      </c>
      <c r="C4" s="133" t="s">
        <v>67</v>
      </c>
      <c r="D4" s="127" t="s">
        <v>132</v>
      </c>
      <c r="F4" s="134"/>
      <c r="J4" s="135"/>
      <c r="K4" s="135"/>
      <c r="L4" s="136"/>
      <c r="M4" s="136"/>
      <c r="N4" s="137"/>
      <c r="O4" s="136"/>
      <c r="P4" s="138"/>
      <c r="Q4" s="138"/>
      <c r="R4" s="139"/>
      <c r="S4" s="139"/>
      <c r="T4" s="139"/>
      <c r="U4" s="140"/>
      <c r="V4" s="139"/>
      <c r="W4" s="141"/>
      <c r="X4" s="139"/>
      <c r="Y4" s="138"/>
      <c r="Z4" s="138"/>
      <c r="AA4" s="139"/>
      <c r="AB4" s="139"/>
      <c r="AC4" s="139"/>
      <c r="AD4" s="140"/>
      <c r="AN4" s="143"/>
    </row>
    <row r="5" spans="2:40" ht="12.75">
      <c r="B5" s="307" t="s">
        <v>121</v>
      </c>
      <c r="C5" s="308">
        <v>10000</v>
      </c>
      <c r="D5" s="127" t="s">
        <v>132</v>
      </c>
      <c r="F5" s="134"/>
      <c r="J5" s="135"/>
      <c r="K5" s="135"/>
      <c r="L5" s="136"/>
      <c r="M5" s="136"/>
      <c r="N5" s="137"/>
      <c r="O5" s="136"/>
      <c r="P5" s="138"/>
      <c r="Q5" s="138"/>
      <c r="R5" s="139"/>
      <c r="S5" s="139"/>
      <c r="T5" s="139"/>
      <c r="U5" s="140"/>
      <c r="V5" s="139"/>
      <c r="W5" s="141"/>
      <c r="X5" s="139"/>
      <c r="Y5" s="138"/>
      <c r="Z5" s="138"/>
      <c r="AA5" s="139"/>
      <c r="AB5" s="139"/>
      <c r="AC5" s="139"/>
      <c r="AD5" s="140"/>
      <c r="AN5" s="143"/>
    </row>
    <row r="6" spans="2:40" ht="12.75">
      <c r="B6" s="309" t="s">
        <v>133</v>
      </c>
      <c r="C6" s="314">
        <v>1500</v>
      </c>
      <c r="D6" s="127" t="s">
        <v>132</v>
      </c>
      <c r="F6" s="134"/>
      <c r="J6" s="135"/>
      <c r="K6" s="135"/>
      <c r="L6" s="136"/>
      <c r="M6" s="136"/>
      <c r="N6" s="137"/>
      <c r="O6" s="136"/>
      <c r="P6" s="138"/>
      <c r="Q6" s="138"/>
      <c r="R6" s="139"/>
      <c r="S6" s="139"/>
      <c r="T6" s="139"/>
      <c r="U6" s="140"/>
      <c r="V6" s="139"/>
      <c r="W6" s="141"/>
      <c r="X6" s="139"/>
      <c r="Y6" s="138"/>
      <c r="Z6" s="138"/>
      <c r="AA6" s="139"/>
      <c r="AB6" s="139"/>
      <c r="AC6" s="139"/>
      <c r="AD6" s="140"/>
      <c r="AN6" s="143"/>
    </row>
    <row r="7" spans="2:40" ht="12.75">
      <c r="B7" s="310" t="s">
        <v>122</v>
      </c>
      <c r="C7" s="315">
        <v>1.7</v>
      </c>
      <c r="D7" s="127" t="s">
        <v>132</v>
      </c>
      <c r="F7" s="144"/>
      <c r="G7" s="145"/>
      <c r="H7" s="146"/>
      <c r="I7" s="147"/>
      <c r="J7" s="135"/>
      <c r="K7" s="135"/>
      <c r="L7" s="136"/>
      <c r="M7" s="136"/>
      <c r="N7" s="137"/>
      <c r="O7" s="136"/>
      <c r="P7" s="138"/>
      <c r="Q7" s="138"/>
      <c r="R7" s="139"/>
      <c r="S7" s="139"/>
      <c r="T7" s="139"/>
      <c r="U7" s="140"/>
      <c r="V7" s="139"/>
      <c r="W7" s="141"/>
      <c r="X7" s="139"/>
      <c r="Y7" s="138"/>
      <c r="Z7" s="138"/>
      <c r="AA7" s="139"/>
      <c r="AB7" s="139"/>
      <c r="AC7" s="139"/>
      <c r="AD7" s="140"/>
      <c r="AN7" s="148"/>
    </row>
    <row r="8" spans="2:40" ht="12.75">
      <c r="B8" s="134" t="s">
        <v>127</v>
      </c>
      <c r="C8" s="133">
        <v>50</v>
      </c>
      <c r="D8" s="127" t="s">
        <v>132</v>
      </c>
      <c r="F8" s="144"/>
      <c r="G8" s="145"/>
      <c r="H8" s="146"/>
      <c r="I8" s="147"/>
      <c r="J8" s="135"/>
      <c r="K8" s="135"/>
      <c r="L8" s="136"/>
      <c r="M8" s="136"/>
      <c r="N8" s="137"/>
      <c r="O8" s="136"/>
      <c r="P8" s="138"/>
      <c r="Q8" s="138"/>
      <c r="R8" s="139"/>
      <c r="S8" s="139"/>
      <c r="T8" s="139"/>
      <c r="U8" s="140"/>
      <c r="V8" s="139"/>
      <c r="W8" s="141"/>
      <c r="X8" s="139"/>
      <c r="Y8" s="138"/>
      <c r="Z8" s="138"/>
      <c r="AA8" s="139"/>
      <c r="AB8" s="139"/>
      <c r="AC8" s="139"/>
      <c r="AD8" s="140"/>
      <c r="AN8" s="148"/>
    </row>
    <row r="9" spans="2:40" ht="12.75">
      <c r="B9" s="134" t="s">
        <v>123</v>
      </c>
      <c r="C9" s="311">
        <v>6935</v>
      </c>
      <c r="D9" s="127" t="s">
        <v>132</v>
      </c>
      <c r="F9" s="144"/>
      <c r="G9" s="145"/>
      <c r="H9" s="146"/>
      <c r="I9" s="147"/>
      <c r="J9" s="135"/>
      <c r="K9" s="135"/>
      <c r="L9" s="136"/>
      <c r="M9" s="136"/>
      <c r="N9" s="137"/>
      <c r="O9" s="136"/>
      <c r="P9" s="138"/>
      <c r="Q9" s="138"/>
      <c r="R9" s="139"/>
      <c r="S9" s="139"/>
      <c r="T9" s="139"/>
      <c r="U9" s="140"/>
      <c r="V9" s="139"/>
      <c r="W9" s="141"/>
      <c r="X9" s="139"/>
      <c r="Y9" s="138"/>
      <c r="Z9" s="138"/>
      <c r="AA9" s="139"/>
      <c r="AB9" s="139"/>
      <c r="AC9" s="139"/>
      <c r="AD9" s="140"/>
      <c r="AN9" s="148"/>
    </row>
    <row r="10" spans="2:40" ht="12.75">
      <c r="B10" s="134" t="s">
        <v>124</v>
      </c>
      <c r="C10" s="312">
        <f>C9*C8*C7</f>
        <v>589475</v>
      </c>
      <c r="F10" s="144"/>
      <c r="G10" s="145"/>
      <c r="H10" s="146"/>
      <c r="I10" s="147"/>
      <c r="J10" s="135"/>
      <c r="K10" s="135"/>
      <c r="L10" s="136"/>
      <c r="M10" s="136"/>
      <c r="N10" s="137"/>
      <c r="O10" s="136"/>
      <c r="P10" s="138"/>
      <c r="Q10" s="138"/>
      <c r="R10" s="139"/>
      <c r="S10" s="139"/>
      <c r="T10" s="139"/>
      <c r="U10" s="140"/>
      <c r="V10" s="139"/>
      <c r="W10" s="141"/>
      <c r="X10" s="139"/>
      <c r="Y10" s="138"/>
      <c r="Z10" s="138"/>
      <c r="AA10" s="139"/>
      <c r="AB10" s="139"/>
      <c r="AC10" s="139"/>
      <c r="AD10" s="140"/>
      <c r="AN10" s="148"/>
    </row>
    <row r="11" spans="2:40" ht="12.75">
      <c r="B11" s="134" t="s">
        <v>125</v>
      </c>
      <c r="C11" s="306">
        <v>140</v>
      </c>
      <c r="D11" s="127" t="s">
        <v>132</v>
      </c>
      <c r="F11" s="144"/>
      <c r="G11" s="145"/>
      <c r="H11" s="146"/>
      <c r="I11" s="147"/>
      <c r="J11" s="135"/>
      <c r="K11" s="135"/>
      <c r="L11" s="136"/>
      <c r="M11" s="136"/>
      <c r="N11" s="137"/>
      <c r="O11" s="136"/>
      <c r="P11" s="138"/>
      <c r="Q11" s="138"/>
      <c r="R11" s="139"/>
      <c r="S11" s="139"/>
      <c r="T11" s="139"/>
      <c r="U11" s="140"/>
      <c r="V11" s="139"/>
      <c r="W11" s="141"/>
      <c r="X11" s="139"/>
      <c r="Y11" s="138"/>
      <c r="Z11" s="138"/>
      <c r="AA11" s="139"/>
      <c r="AB11" s="139"/>
      <c r="AC11" s="139"/>
      <c r="AD11" s="140"/>
      <c r="AN11" s="148"/>
    </row>
    <row r="12" spans="2:40" ht="12.75">
      <c r="B12" s="134" t="s">
        <v>126</v>
      </c>
      <c r="C12" s="313">
        <f>C11*C9</f>
        <v>970900</v>
      </c>
      <c r="F12" s="144"/>
      <c r="G12" s="145"/>
      <c r="H12" s="146"/>
      <c r="I12" s="147"/>
      <c r="J12" s="135"/>
      <c r="K12" s="135"/>
      <c r="L12" s="136"/>
      <c r="M12" s="136"/>
      <c r="N12" s="137"/>
      <c r="O12" s="136"/>
      <c r="P12" s="138"/>
      <c r="Q12" s="138"/>
      <c r="R12" s="139"/>
      <c r="S12" s="139"/>
      <c r="T12" s="139"/>
      <c r="U12" s="140"/>
      <c r="V12" s="139"/>
      <c r="W12" s="141"/>
      <c r="X12" s="139"/>
      <c r="Y12" s="138"/>
      <c r="Z12" s="138"/>
      <c r="AA12" s="139"/>
      <c r="AB12" s="139"/>
      <c r="AC12" s="139"/>
      <c r="AD12" s="140"/>
      <c r="AN12" s="148"/>
    </row>
    <row r="13" spans="2:40" ht="12.75">
      <c r="B13" s="134"/>
      <c r="F13" s="144"/>
      <c r="G13" s="145"/>
      <c r="H13" s="146"/>
      <c r="I13" s="147"/>
      <c r="J13" s="135"/>
      <c r="K13" s="135"/>
      <c r="L13" s="136"/>
      <c r="M13" s="136"/>
      <c r="N13" s="137"/>
      <c r="O13" s="136"/>
      <c r="P13" s="138"/>
      <c r="Q13" s="138"/>
      <c r="R13" s="139"/>
      <c r="S13" s="139"/>
      <c r="T13" s="139"/>
      <c r="U13" s="140"/>
      <c r="V13" s="139"/>
      <c r="W13" s="141"/>
      <c r="X13" s="139"/>
      <c r="Y13" s="138"/>
      <c r="Z13" s="138"/>
      <c r="AA13" s="139"/>
      <c r="AB13" s="139"/>
      <c r="AC13" s="139"/>
      <c r="AD13" s="140"/>
      <c r="AN13" s="148"/>
    </row>
    <row r="14" spans="2:40" ht="13.5" thickBot="1">
      <c r="B14" s="134" t="s">
        <v>11</v>
      </c>
      <c r="F14" s="144"/>
      <c r="G14" s="145"/>
      <c r="H14" s="146"/>
      <c r="I14" s="147"/>
      <c r="J14" s="135"/>
      <c r="K14" s="135"/>
      <c r="L14" s="136"/>
      <c r="M14" s="136"/>
      <c r="N14" s="137"/>
      <c r="O14" s="136"/>
      <c r="P14" s="138"/>
      <c r="Q14" s="138"/>
      <c r="R14" s="139"/>
      <c r="S14" s="139"/>
      <c r="T14" s="139"/>
      <c r="U14" s="140"/>
      <c r="V14" s="139"/>
      <c r="W14" s="141"/>
      <c r="X14" s="139"/>
      <c r="Y14" s="138"/>
      <c r="Z14" s="138"/>
      <c r="AA14" s="139"/>
      <c r="AB14" s="139"/>
      <c r="AC14" s="139"/>
      <c r="AD14" s="140"/>
      <c r="AN14" s="148"/>
    </row>
    <row r="15" spans="2:40" ht="12.75">
      <c r="B15" s="149" t="s">
        <v>64</v>
      </c>
      <c r="C15" s="316">
        <f>C5*C6*C7</f>
        <v>25500000</v>
      </c>
      <c r="F15" s="150"/>
      <c r="G15" s="145"/>
      <c r="H15" s="151"/>
      <c r="I15" s="139"/>
      <c r="J15" s="135"/>
      <c r="K15" s="135"/>
      <c r="L15" s="136"/>
      <c r="M15" s="136"/>
      <c r="N15" s="137"/>
      <c r="O15" s="136"/>
      <c r="P15" s="138"/>
      <c r="Q15" s="138"/>
      <c r="R15" s="139"/>
      <c r="S15" s="139"/>
      <c r="T15" s="139"/>
      <c r="U15" s="140"/>
      <c r="V15" s="139"/>
      <c r="W15" s="141"/>
      <c r="X15" s="139"/>
      <c r="Y15" s="138"/>
      <c r="Z15" s="138"/>
      <c r="AA15" s="139"/>
      <c r="AB15" s="139"/>
      <c r="AC15" s="139"/>
      <c r="AD15" s="140"/>
      <c r="AN15" s="152"/>
    </row>
    <row r="16" spans="2:40" ht="13.5" thickBot="1">
      <c r="B16" s="153" t="s">
        <v>65</v>
      </c>
      <c r="C16" s="317">
        <f>C12</f>
        <v>970900</v>
      </c>
      <c r="F16" s="150"/>
      <c r="G16" s="154"/>
      <c r="H16" s="155"/>
      <c r="I16" s="146"/>
      <c r="J16" s="135"/>
      <c r="K16" s="135"/>
      <c r="L16" s="136"/>
      <c r="M16" s="136"/>
      <c r="N16" s="137"/>
      <c r="O16" s="136"/>
      <c r="P16" s="138"/>
      <c r="Q16" s="138"/>
      <c r="R16" s="139"/>
      <c r="S16" s="139"/>
      <c r="T16" s="139"/>
      <c r="U16" s="140"/>
      <c r="V16" s="139"/>
      <c r="W16" s="141"/>
      <c r="X16" s="139"/>
      <c r="Y16" s="138"/>
      <c r="Z16" s="138"/>
      <c r="AA16" s="139"/>
      <c r="AB16" s="139"/>
      <c r="AC16" s="139"/>
      <c r="AD16" s="140"/>
      <c r="AN16" s="156"/>
    </row>
    <row r="17" spans="2:40" ht="13.5" thickBot="1">
      <c r="B17" s="134" t="s">
        <v>10</v>
      </c>
      <c r="C17" s="150"/>
      <c r="F17" s="150"/>
      <c r="G17" s="145"/>
      <c r="H17" s="151"/>
      <c r="I17" s="157"/>
      <c r="J17" s="135"/>
      <c r="K17" s="135"/>
      <c r="L17" s="136"/>
      <c r="M17" s="136"/>
      <c r="N17" s="137"/>
      <c r="O17" s="136"/>
      <c r="P17" s="138"/>
      <c r="Q17" s="138"/>
      <c r="R17" s="139"/>
      <c r="S17" s="139"/>
      <c r="T17" s="139"/>
      <c r="U17" s="140"/>
      <c r="V17" s="139"/>
      <c r="W17" s="141"/>
      <c r="X17" s="139"/>
      <c r="Y17" s="138"/>
      <c r="Z17" s="138"/>
      <c r="AA17" s="139"/>
      <c r="AB17" s="139"/>
      <c r="AC17" s="139"/>
      <c r="AD17" s="140"/>
      <c r="AN17" s="158"/>
    </row>
    <row r="18" spans="2:40" ht="12.75">
      <c r="B18" s="149" t="s">
        <v>32</v>
      </c>
      <c r="C18" s="263">
        <f>C19</f>
        <v>0.065</v>
      </c>
      <c r="F18" s="144"/>
      <c r="G18" s="145"/>
      <c r="I18" s="159"/>
      <c r="J18" s="135"/>
      <c r="K18" s="135"/>
      <c r="L18" s="136"/>
      <c r="M18" s="136"/>
      <c r="N18" s="137"/>
      <c r="O18" s="136"/>
      <c r="P18" s="138"/>
      <c r="Q18" s="138"/>
      <c r="R18" s="139"/>
      <c r="S18" s="139"/>
      <c r="T18" s="139"/>
      <c r="U18" s="140"/>
      <c r="V18" s="139"/>
      <c r="W18" s="141"/>
      <c r="X18" s="139"/>
      <c r="Y18" s="138"/>
      <c r="Z18" s="138"/>
      <c r="AA18" s="139"/>
      <c r="AB18" s="139"/>
      <c r="AC18" s="139"/>
      <c r="AD18" s="140"/>
      <c r="AN18" s="160"/>
    </row>
    <row r="19" spans="2:40" ht="12.75">
      <c r="B19" s="161" t="s">
        <v>24</v>
      </c>
      <c r="C19" s="264">
        <v>0.065</v>
      </c>
      <c r="D19" s="127" t="s">
        <v>132</v>
      </c>
      <c r="F19" s="150"/>
      <c r="G19" s="162"/>
      <c r="J19" s="135"/>
      <c r="K19" s="135"/>
      <c r="L19" s="136"/>
      <c r="M19" s="136"/>
      <c r="N19" s="137"/>
      <c r="O19" s="136"/>
      <c r="P19" s="138"/>
      <c r="Q19" s="138"/>
      <c r="R19" s="139"/>
      <c r="S19" s="139"/>
      <c r="T19" s="139"/>
      <c r="U19" s="140"/>
      <c r="V19" s="139"/>
      <c r="W19" s="141"/>
      <c r="X19" s="139"/>
      <c r="Y19" s="138"/>
      <c r="Z19" s="138"/>
      <c r="AA19" s="139"/>
      <c r="AB19" s="139"/>
      <c r="AC19" s="139"/>
      <c r="AD19" s="140"/>
      <c r="AN19" s="163"/>
    </row>
    <row r="20" spans="2:40" ht="12.75">
      <c r="B20" s="161" t="s">
        <v>25</v>
      </c>
      <c r="C20" s="264">
        <v>0.02</v>
      </c>
      <c r="D20" s="127" t="s">
        <v>132</v>
      </c>
      <c r="F20" s="150"/>
      <c r="G20" s="162"/>
      <c r="H20" s="138"/>
      <c r="I20" s="159"/>
      <c r="J20" s="135"/>
      <c r="K20" s="135"/>
      <c r="L20" s="136"/>
      <c r="M20" s="136"/>
      <c r="N20" s="137"/>
      <c r="O20" s="136"/>
      <c r="P20" s="138"/>
      <c r="Q20" s="138"/>
      <c r="R20" s="139"/>
      <c r="S20" s="139"/>
      <c r="T20" s="139"/>
      <c r="U20" s="140"/>
      <c r="V20" s="139"/>
      <c r="W20" s="141"/>
      <c r="X20" s="139"/>
      <c r="Y20" s="138"/>
      <c r="Z20" s="138"/>
      <c r="AA20" s="139"/>
      <c r="AB20" s="139"/>
      <c r="AC20" s="139"/>
      <c r="AD20" s="140"/>
      <c r="AN20" s="164"/>
    </row>
    <row r="21" spans="2:40" ht="13.5" thickBot="1">
      <c r="B21" s="153" t="s">
        <v>113</v>
      </c>
      <c r="C21" s="266">
        <v>0.04</v>
      </c>
      <c r="D21" s="127" t="s">
        <v>132</v>
      </c>
      <c r="G21" s="165"/>
      <c r="H21" s="138"/>
      <c r="I21" s="159"/>
      <c r="J21" s="135"/>
      <c r="K21" s="135"/>
      <c r="L21" s="136"/>
      <c r="M21" s="136"/>
      <c r="N21" s="137"/>
      <c r="O21" s="136"/>
      <c r="P21" s="138"/>
      <c r="Q21" s="138"/>
      <c r="R21" s="139"/>
      <c r="S21" s="139"/>
      <c r="T21" s="139"/>
      <c r="U21" s="140"/>
      <c r="V21" s="139"/>
      <c r="W21" s="141"/>
      <c r="X21" s="139"/>
      <c r="Y21" s="138"/>
      <c r="Z21" s="138"/>
      <c r="AA21" s="139"/>
      <c r="AB21" s="139"/>
      <c r="AC21" s="139"/>
      <c r="AD21" s="140"/>
      <c r="AN21" s="166"/>
    </row>
    <row r="22" spans="6:40" ht="13.5" thickBot="1">
      <c r="F22" s="150"/>
      <c r="G22" s="167"/>
      <c r="H22" s="138"/>
      <c r="I22" s="159"/>
      <c r="J22" s="135"/>
      <c r="K22" s="135"/>
      <c r="L22" s="136"/>
      <c r="M22" s="136"/>
      <c r="N22" s="137"/>
      <c r="O22" s="136"/>
      <c r="P22" s="138"/>
      <c r="Q22" s="138"/>
      <c r="R22" s="139"/>
      <c r="S22" s="139"/>
      <c r="T22" s="139"/>
      <c r="U22" s="140"/>
      <c r="V22" s="139"/>
      <c r="W22" s="141"/>
      <c r="X22" s="139"/>
      <c r="Y22" s="138"/>
      <c r="Z22" s="138"/>
      <c r="AA22" s="139"/>
      <c r="AB22" s="139"/>
      <c r="AC22" s="139"/>
      <c r="AD22" s="140"/>
      <c r="AN22" s="168"/>
    </row>
    <row r="23" spans="2:40" ht="12.75">
      <c r="B23" s="149" t="s">
        <v>66</v>
      </c>
      <c r="C23" s="265">
        <v>0.3</v>
      </c>
      <c r="D23" s="127" t="s">
        <v>132</v>
      </c>
      <c r="H23" s="138"/>
      <c r="I23" s="159"/>
      <c r="J23" s="135"/>
      <c r="K23" s="135"/>
      <c r="L23" s="136"/>
      <c r="M23" s="136"/>
      <c r="N23" s="137"/>
      <c r="O23" s="136"/>
      <c r="P23" s="138"/>
      <c r="Q23" s="138"/>
      <c r="R23" s="139"/>
      <c r="S23" s="139"/>
      <c r="T23" s="139"/>
      <c r="U23" s="140"/>
      <c r="V23" s="139"/>
      <c r="W23" s="141"/>
      <c r="X23" s="139"/>
      <c r="Y23" s="138"/>
      <c r="Z23" s="138"/>
      <c r="AA23" s="139"/>
      <c r="AB23" s="139"/>
      <c r="AC23" s="139"/>
      <c r="AD23" s="140"/>
      <c r="AN23" s="169"/>
    </row>
    <row r="24" spans="2:40" ht="13.5" thickBot="1">
      <c r="B24" s="153" t="s">
        <v>74</v>
      </c>
      <c r="C24" s="266">
        <v>0</v>
      </c>
      <c r="D24" s="127" t="s">
        <v>132</v>
      </c>
      <c r="E24" s="128"/>
      <c r="H24" s="138"/>
      <c r="I24" s="159"/>
      <c r="J24" s="135"/>
      <c r="K24" s="135"/>
      <c r="L24" s="136"/>
      <c r="M24" s="136"/>
      <c r="N24" s="137"/>
      <c r="O24" s="136"/>
      <c r="P24" s="138"/>
      <c r="Q24" s="138"/>
      <c r="R24" s="139"/>
      <c r="S24" s="139"/>
      <c r="T24" s="139"/>
      <c r="U24" s="140"/>
      <c r="V24" s="139"/>
      <c r="W24" s="141"/>
      <c r="X24" s="139"/>
      <c r="Y24" s="138"/>
      <c r="Z24" s="138"/>
      <c r="AA24" s="139"/>
      <c r="AB24" s="139"/>
      <c r="AC24" s="139"/>
      <c r="AD24" s="140"/>
      <c r="AN24" s="171"/>
    </row>
    <row r="25" spans="2:40" ht="13.5" thickBot="1">
      <c r="B25" s="261" t="s">
        <v>12</v>
      </c>
      <c r="C25" s="262">
        <f ca="1">TODAY()</f>
        <v>39603</v>
      </c>
      <c r="D25" s="150"/>
      <c r="E25" s="157"/>
      <c r="H25" s="138"/>
      <c r="I25" s="159"/>
      <c r="J25" s="135"/>
      <c r="K25" s="135"/>
      <c r="L25" s="136"/>
      <c r="M25" s="136"/>
      <c r="N25" s="137"/>
      <c r="O25" s="136"/>
      <c r="P25" s="138"/>
      <c r="Q25" s="138"/>
      <c r="R25" s="139"/>
      <c r="S25" s="139"/>
      <c r="T25" s="139"/>
      <c r="U25" s="140"/>
      <c r="V25" s="139"/>
      <c r="W25" s="141"/>
      <c r="X25" s="139"/>
      <c r="Y25" s="138"/>
      <c r="Z25" s="138"/>
      <c r="AA25" s="139"/>
      <c r="AB25" s="139"/>
      <c r="AC25" s="139"/>
      <c r="AD25" s="140"/>
      <c r="AN25" s="172"/>
    </row>
    <row r="26" spans="4:40" ht="12.75">
      <c r="D26" s="150"/>
      <c r="E26" s="157"/>
      <c r="H26" s="138"/>
      <c r="I26" s="159"/>
      <c r="J26" s="135"/>
      <c r="K26" s="135"/>
      <c r="L26" s="136"/>
      <c r="M26" s="136"/>
      <c r="N26" s="137"/>
      <c r="O26" s="136"/>
      <c r="P26" s="138"/>
      <c r="Q26" s="138"/>
      <c r="R26" s="139"/>
      <c r="S26" s="139"/>
      <c r="T26" s="139"/>
      <c r="U26" s="140"/>
      <c r="V26" s="139"/>
      <c r="W26" s="141"/>
      <c r="X26" s="139"/>
      <c r="Y26" s="138"/>
      <c r="Z26" s="138"/>
      <c r="AA26" s="139"/>
      <c r="AB26" s="139"/>
      <c r="AC26" s="139"/>
      <c r="AD26" s="140"/>
      <c r="AN26" s="172"/>
    </row>
    <row r="27" spans="2:40" ht="13.5" thickBot="1">
      <c r="B27" s="170" t="s">
        <v>17</v>
      </c>
      <c r="C27" s="151"/>
      <c r="G27" s="175"/>
      <c r="H27" s="138"/>
      <c r="I27" s="159"/>
      <c r="K27" s="131"/>
      <c r="L27" s="176"/>
      <c r="O27" s="176"/>
      <c r="P27" s="176"/>
      <c r="AN27" s="128"/>
    </row>
    <row r="28" spans="2:52" ht="12.75">
      <c r="B28" s="149" t="s">
        <v>120</v>
      </c>
      <c r="C28" s="296">
        <v>0.19035345764984848</v>
      </c>
      <c r="D28" s="173" t="s">
        <v>81</v>
      </c>
      <c r="E28" s="295">
        <f>100*Fluxo!AC125</f>
        <v>-2.283983826537124</v>
      </c>
      <c r="G28" s="179"/>
      <c r="H28" s="138"/>
      <c r="I28" s="159"/>
      <c r="K28" s="131"/>
      <c r="O28" s="139"/>
      <c r="P28" s="180"/>
      <c r="Q28" s="131"/>
      <c r="R28" s="151"/>
      <c r="S28" s="176"/>
      <c r="T28" s="176"/>
      <c r="U28" s="151"/>
      <c r="V28" s="181"/>
      <c r="W28" s="182"/>
      <c r="X28" s="176"/>
      <c r="Y28" s="180"/>
      <c r="Z28" s="131"/>
      <c r="AA28" s="151"/>
      <c r="AB28" s="176"/>
      <c r="AC28" s="176"/>
      <c r="AD28" s="151"/>
      <c r="AE28" s="181"/>
      <c r="AF28" s="182"/>
      <c r="AI28" s="183"/>
      <c r="AJ28" s="184"/>
      <c r="AL28" s="183"/>
      <c r="AM28" s="184"/>
      <c r="AN28" s="185"/>
      <c r="AP28" s="185"/>
      <c r="AQ28" s="186"/>
      <c r="AR28" s="179"/>
      <c r="AT28" s="186"/>
      <c r="AV28" s="179"/>
      <c r="AW28" s="186"/>
      <c r="AX28" s="179"/>
      <c r="AZ28" s="186"/>
    </row>
    <row r="29" spans="4:52" ht="13.5" thickBot="1">
      <c r="D29" s="150"/>
      <c r="E29" s="174">
        <f>Fluxo!AC125</f>
        <v>-0.022839838265371244</v>
      </c>
      <c r="G29" s="179"/>
      <c r="K29" s="131"/>
      <c r="L29" s="179"/>
      <c r="M29" s="186"/>
      <c r="N29" s="187"/>
      <c r="O29" s="176"/>
      <c r="P29" s="180"/>
      <c r="Q29" s="131"/>
      <c r="R29" s="151"/>
      <c r="S29" s="176"/>
      <c r="T29" s="176"/>
      <c r="U29" s="151"/>
      <c r="V29" s="181"/>
      <c r="W29" s="182"/>
      <c r="X29" s="176"/>
      <c r="Y29" s="180"/>
      <c r="Z29" s="131"/>
      <c r="AA29" s="151"/>
      <c r="AB29" s="176"/>
      <c r="AC29" s="176"/>
      <c r="AD29" s="151"/>
      <c r="AE29" s="181"/>
      <c r="AF29" s="182"/>
      <c r="AI29" s="183"/>
      <c r="AJ29" s="184"/>
      <c r="AL29" s="183"/>
      <c r="AM29" s="184"/>
      <c r="AN29" s="185"/>
      <c r="AP29" s="185"/>
      <c r="AQ29" s="186"/>
      <c r="AR29" s="179"/>
      <c r="AT29" s="186"/>
      <c r="AV29" s="179"/>
      <c r="AW29" s="186"/>
      <c r="AX29" s="179"/>
      <c r="AZ29" s="186"/>
    </row>
    <row r="30" spans="2:52" ht="12.75">
      <c r="B30" s="255" t="s">
        <v>29</v>
      </c>
      <c r="C30" s="256">
        <f>Fluxo!B17</f>
        <v>17850000</v>
      </c>
      <c r="D30" s="150"/>
      <c r="E30" s="157"/>
      <c r="G30" s="179"/>
      <c r="K30" s="131"/>
      <c r="M30" s="183"/>
      <c r="O30" s="176"/>
      <c r="P30" s="180"/>
      <c r="Q30" s="131"/>
      <c r="R30" s="151"/>
      <c r="S30" s="176"/>
      <c r="T30" s="176"/>
      <c r="U30" s="151"/>
      <c r="V30" s="181"/>
      <c r="W30" s="182"/>
      <c r="X30" s="176"/>
      <c r="Y30" s="180"/>
      <c r="Z30" s="131"/>
      <c r="AA30" s="151"/>
      <c r="AB30" s="176"/>
      <c r="AC30" s="176"/>
      <c r="AD30" s="151"/>
      <c r="AE30" s="181"/>
      <c r="AF30" s="182"/>
      <c r="AI30" s="183"/>
      <c r="AJ30" s="184"/>
      <c r="AL30" s="183"/>
      <c r="AM30" s="184"/>
      <c r="AN30" s="185"/>
      <c r="AP30" s="185"/>
      <c r="AQ30" s="186"/>
      <c r="AR30" s="179"/>
      <c r="AT30" s="186"/>
      <c r="AV30" s="179"/>
      <c r="AW30" s="186"/>
      <c r="AX30" s="179"/>
      <c r="AZ30" s="186"/>
    </row>
    <row r="31" spans="2:52" ht="12.75">
      <c r="B31" s="161" t="s">
        <v>41</v>
      </c>
      <c r="C31" s="177">
        <f>Fluxo!B18</f>
        <v>7650000</v>
      </c>
      <c r="D31" s="150"/>
      <c r="E31" s="157"/>
      <c r="G31" s="138"/>
      <c r="H31" s="138"/>
      <c r="I31" s="138"/>
      <c r="K31" s="131"/>
      <c r="M31" s="184"/>
      <c r="O31" s="176"/>
      <c r="P31" s="180"/>
      <c r="Q31" s="131"/>
      <c r="R31" s="151"/>
      <c r="S31" s="176"/>
      <c r="T31" s="176"/>
      <c r="U31" s="151"/>
      <c r="V31" s="181"/>
      <c r="W31" s="182"/>
      <c r="X31" s="176"/>
      <c r="Y31" s="180"/>
      <c r="Z31" s="131"/>
      <c r="AA31" s="151"/>
      <c r="AB31" s="176"/>
      <c r="AC31" s="176"/>
      <c r="AD31" s="151"/>
      <c r="AE31" s="181"/>
      <c r="AF31" s="182"/>
      <c r="AG31" s="139"/>
      <c r="AI31" s="183"/>
      <c r="AJ31" s="184"/>
      <c r="AL31" s="183"/>
      <c r="AM31" s="184"/>
      <c r="AN31" s="185"/>
      <c r="AP31" s="185"/>
      <c r="AQ31" s="186"/>
      <c r="AR31" s="179"/>
      <c r="AT31" s="186"/>
      <c r="AV31" s="179"/>
      <c r="AW31" s="186"/>
      <c r="AX31" s="179"/>
      <c r="AZ31" s="186"/>
    </row>
    <row r="32" spans="2:52" ht="12.75">
      <c r="B32" s="161" t="s">
        <v>78</v>
      </c>
      <c r="C32" s="177">
        <f>Fluxo!B31</f>
        <v>6168197.17098291</v>
      </c>
      <c r="D32" s="150"/>
      <c r="E32" s="178"/>
      <c r="G32" s="179"/>
      <c r="H32" s="179"/>
      <c r="I32" s="179"/>
      <c r="K32" s="131"/>
      <c r="L32" s="179"/>
      <c r="M32" s="186"/>
      <c r="O32" s="176"/>
      <c r="P32" s="180"/>
      <c r="Q32" s="131"/>
      <c r="R32" s="151"/>
      <c r="S32" s="176"/>
      <c r="T32" s="176"/>
      <c r="U32" s="151"/>
      <c r="V32" s="181"/>
      <c r="W32" s="182"/>
      <c r="X32" s="176"/>
      <c r="Y32" s="180"/>
      <c r="Z32" s="131"/>
      <c r="AA32" s="151"/>
      <c r="AB32" s="176"/>
      <c r="AC32" s="176"/>
      <c r="AD32" s="151"/>
      <c r="AE32" s="181"/>
      <c r="AF32" s="182"/>
      <c r="AI32" s="183"/>
      <c r="AJ32" s="184"/>
      <c r="AL32" s="183"/>
      <c r="AM32" s="184"/>
      <c r="AN32" s="185"/>
      <c r="AP32" s="185"/>
      <c r="AQ32" s="186"/>
      <c r="AR32" s="179"/>
      <c r="AT32" s="186"/>
      <c r="AV32" s="179"/>
      <c r="AW32" s="186"/>
      <c r="AX32" s="179"/>
      <c r="AZ32" s="186"/>
    </row>
    <row r="33" spans="2:52" ht="12.75">
      <c r="B33" s="161" t="s">
        <v>84</v>
      </c>
      <c r="C33" s="177">
        <f>Fluxo!B30</f>
        <v>20319933.197585773</v>
      </c>
      <c r="D33" s="150"/>
      <c r="E33" s="146"/>
      <c r="G33" s="140"/>
      <c r="H33" s="140"/>
      <c r="I33" s="140"/>
      <c r="K33" s="131"/>
      <c r="L33" s="179"/>
      <c r="M33" s="188"/>
      <c r="O33" s="139"/>
      <c r="P33" s="180"/>
      <c r="Q33" s="131"/>
      <c r="R33" s="151"/>
      <c r="S33" s="176"/>
      <c r="T33" s="176"/>
      <c r="U33" s="151"/>
      <c r="V33" s="181"/>
      <c r="W33" s="182"/>
      <c r="X33" s="176"/>
      <c r="Y33" s="180"/>
      <c r="Z33" s="131"/>
      <c r="AA33" s="151"/>
      <c r="AB33" s="176"/>
      <c r="AC33" s="176"/>
      <c r="AD33" s="151"/>
      <c r="AE33" s="181"/>
      <c r="AF33" s="182"/>
      <c r="AG33" s="139"/>
      <c r="AI33" s="183"/>
      <c r="AJ33" s="184"/>
      <c r="AL33" s="183"/>
      <c r="AM33" s="184"/>
      <c r="AN33" s="185"/>
      <c r="AP33" s="185"/>
      <c r="AQ33" s="186"/>
      <c r="AR33" s="179"/>
      <c r="AT33" s="186"/>
      <c r="AV33" s="179"/>
      <c r="AW33" s="186"/>
      <c r="AX33" s="179"/>
      <c r="AZ33" s="186"/>
    </row>
    <row r="34" spans="2:52" ht="13.5" thickBot="1">
      <c r="B34" s="153" t="s">
        <v>85</v>
      </c>
      <c r="C34" s="257">
        <f>C33+C32</f>
        <v>26488130.36856868</v>
      </c>
      <c r="D34" s="128"/>
      <c r="E34" s="128"/>
      <c r="K34" s="131"/>
      <c r="L34" s="179"/>
      <c r="M34" s="184"/>
      <c r="O34" s="176"/>
      <c r="P34" s="180"/>
      <c r="Q34" s="131"/>
      <c r="R34" s="151"/>
      <c r="S34" s="176"/>
      <c r="T34" s="176"/>
      <c r="U34" s="151"/>
      <c r="V34" s="181"/>
      <c r="W34" s="182"/>
      <c r="X34" s="176"/>
      <c r="Y34" s="180"/>
      <c r="Z34" s="131"/>
      <c r="AA34" s="151"/>
      <c r="AB34" s="176"/>
      <c r="AC34" s="176"/>
      <c r="AD34" s="151"/>
      <c r="AE34" s="181"/>
      <c r="AF34" s="182"/>
      <c r="AI34" s="183"/>
      <c r="AJ34" s="184"/>
      <c r="AL34" s="183"/>
      <c r="AM34" s="184"/>
      <c r="AN34" s="185"/>
      <c r="AP34" s="185"/>
      <c r="AQ34" s="186"/>
      <c r="AR34" s="179"/>
      <c r="AT34" s="186"/>
      <c r="AV34" s="179"/>
      <c r="AW34" s="186"/>
      <c r="AX34" s="179"/>
      <c r="AZ34" s="186"/>
    </row>
    <row r="35" spans="4:52" ht="12.75">
      <c r="D35" s="189"/>
      <c r="E35" s="190"/>
      <c r="G35" s="151"/>
      <c r="H35" s="151"/>
      <c r="I35" s="151"/>
      <c r="K35" s="131"/>
      <c r="M35" s="191"/>
      <c r="O35" s="176"/>
      <c r="P35" s="180"/>
      <c r="Q35" s="131"/>
      <c r="R35" s="151"/>
      <c r="S35" s="176"/>
      <c r="T35" s="176"/>
      <c r="U35" s="151"/>
      <c r="V35" s="181"/>
      <c r="W35" s="182"/>
      <c r="X35" s="176"/>
      <c r="Y35" s="180"/>
      <c r="Z35" s="131"/>
      <c r="AA35" s="151"/>
      <c r="AB35" s="176"/>
      <c r="AC35" s="176"/>
      <c r="AD35" s="151"/>
      <c r="AE35" s="181"/>
      <c r="AF35" s="182"/>
      <c r="AI35" s="183"/>
      <c r="AJ35" s="184"/>
      <c r="AL35" s="183"/>
      <c r="AM35" s="184"/>
      <c r="AN35" s="185"/>
      <c r="AP35" s="185"/>
      <c r="AQ35" s="186"/>
      <c r="AR35" s="179"/>
      <c r="AT35" s="186"/>
      <c r="AV35" s="179"/>
      <c r="AW35" s="186"/>
      <c r="AX35" s="179"/>
      <c r="AZ35" s="186"/>
    </row>
    <row r="36" spans="4:52" ht="12.75">
      <c r="D36" s="131"/>
      <c r="E36" s="131"/>
      <c r="K36" s="131"/>
      <c r="L36" s="179"/>
      <c r="M36" s="192"/>
      <c r="O36" s="176"/>
      <c r="P36" s="180"/>
      <c r="Q36" s="131"/>
      <c r="R36" s="151"/>
      <c r="S36" s="176"/>
      <c r="T36" s="176"/>
      <c r="U36" s="151"/>
      <c r="V36" s="181"/>
      <c r="W36" s="182"/>
      <c r="X36" s="178"/>
      <c r="Y36" s="180"/>
      <c r="Z36" s="131"/>
      <c r="AA36" s="151"/>
      <c r="AB36" s="176"/>
      <c r="AC36" s="176"/>
      <c r="AD36" s="151"/>
      <c r="AE36" s="181"/>
      <c r="AF36" s="182"/>
      <c r="AG36" s="178"/>
      <c r="AI36" s="183"/>
      <c r="AJ36" s="184"/>
      <c r="AL36" s="183"/>
      <c r="AM36" s="184"/>
      <c r="AN36" s="185"/>
      <c r="AP36" s="185"/>
      <c r="AQ36" s="186"/>
      <c r="AR36" s="179"/>
      <c r="AT36" s="186"/>
      <c r="AV36" s="179"/>
      <c r="AW36" s="186"/>
      <c r="AX36" s="179"/>
      <c r="AZ36" s="186"/>
    </row>
    <row r="37" spans="7:52" ht="12.75">
      <c r="G37" s="151"/>
      <c r="H37" s="151"/>
      <c r="I37" s="151"/>
      <c r="K37" s="131"/>
      <c r="L37" s="176"/>
      <c r="O37" s="176"/>
      <c r="P37" s="180"/>
      <c r="Q37" s="131"/>
      <c r="R37" s="151"/>
      <c r="S37" s="176"/>
      <c r="T37" s="176"/>
      <c r="U37" s="151"/>
      <c r="V37" s="181"/>
      <c r="W37" s="182"/>
      <c r="X37" s="178"/>
      <c r="Y37" s="180"/>
      <c r="Z37" s="131"/>
      <c r="AA37" s="151"/>
      <c r="AB37" s="176"/>
      <c r="AC37" s="176"/>
      <c r="AD37" s="151"/>
      <c r="AE37" s="181"/>
      <c r="AF37" s="182"/>
      <c r="AG37" s="178"/>
      <c r="AI37" s="183"/>
      <c r="AJ37" s="184"/>
      <c r="AL37" s="183"/>
      <c r="AM37" s="184"/>
      <c r="AN37" s="185"/>
      <c r="AP37" s="185"/>
      <c r="AQ37" s="186"/>
      <c r="AR37" s="179"/>
      <c r="AT37" s="186"/>
      <c r="AV37" s="179"/>
      <c r="AW37" s="186"/>
      <c r="AX37" s="179"/>
      <c r="AZ37" s="186"/>
    </row>
    <row r="38" spans="11:52" ht="12.75">
      <c r="K38" s="131"/>
      <c r="L38" s="176"/>
      <c r="O38" s="176"/>
      <c r="P38" s="180"/>
      <c r="Q38" s="131"/>
      <c r="R38" s="151"/>
      <c r="S38" s="176"/>
      <c r="T38" s="176"/>
      <c r="U38" s="151"/>
      <c r="V38" s="181"/>
      <c r="W38" s="182"/>
      <c r="X38" s="178"/>
      <c r="Y38" s="180"/>
      <c r="Z38" s="131"/>
      <c r="AA38" s="151"/>
      <c r="AB38" s="176"/>
      <c r="AC38" s="176"/>
      <c r="AD38" s="151"/>
      <c r="AE38" s="181"/>
      <c r="AF38" s="182"/>
      <c r="AG38" s="178"/>
      <c r="AI38" s="183"/>
      <c r="AJ38" s="184"/>
      <c r="AL38" s="183"/>
      <c r="AM38" s="184"/>
      <c r="AN38" s="185"/>
      <c r="AP38" s="185"/>
      <c r="AQ38" s="186"/>
      <c r="AR38" s="179"/>
      <c r="AT38" s="186"/>
      <c r="AV38" s="179"/>
      <c r="AW38" s="186"/>
      <c r="AX38" s="179"/>
      <c r="AZ38" s="186"/>
    </row>
    <row r="39" spans="7:52" ht="12.75">
      <c r="G39" s="151"/>
      <c r="H39" s="151"/>
      <c r="I39" s="151"/>
      <c r="K39" s="131"/>
      <c r="O39" s="176"/>
      <c r="P39" s="180"/>
      <c r="Q39" s="131"/>
      <c r="R39" s="151"/>
      <c r="S39" s="176"/>
      <c r="T39" s="176"/>
      <c r="U39" s="151"/>
      <c r="V39" s="181"/>
      <c r="W39" s="182"/>
      <c r="X39" s="178"/>
      <c r="Y39" s="180"/>
      <c r="Z39" s="131"/>
      <c r="AA39" s="151"/>
      <c r="AB39" s="176"/>
      <c r="AC39" s="176"/>
      <c r="AD39" s="151"/>
      <c r="AE39" s="181"/>
      <c r="AF39" s="182"/>
      <c r="AG39" s="178"/>
      <c r="AI39" s="183"/>
      <c r="AJ39" s="184"/>
      <c r="AL39" s="183"/>
      <c r="AM39" s="184"/>
      <c r="AN39" s="185"/>
      <c r="AP39" s="185"/>
      <c r="AQ39" s="186"/>
      <c r="AR39" s="179"/>
      <c r="AT39" s="186"/>
      <c r="AV39" s="179"/>
      <c r="AW39" s="186"/>
      <c r="AX39" s="179"/>
      <c r="AZ39" s="186"/>
    </row>
    <row r="40" spans="11:52" ht="12.75">
      <c r="K40" s="131"/>
      <c r="L40" s="131"/>
      <c r="M40" s="193"/>
      <c r="N40" s="131"/>
      <c r="O40" s="176"/>
      <c r="P40" s="180"/>
      <c r="Q40" s="131"/>
      <c r="R40" s="151"/>
      <c r="S40" s="176"/>
      <c r="T40" s="176"/>
      <c r="U40" s="151"/>
      <c r="V40" s="181"/>
      <c r="W40" s="182"/>
      <c r="X40" s="178"/>
      <c r="Y40" s="180"/>
      <c r="Z40" s="131"/>
      <c r="AA40" s="151"/>
      <c r="AB40" s="176"/>
      <c r="AC40" s="176"/>
      <c r="AD40" s="151"/>
      <c r="AE40" s="181"/>
      <c r="AF40" s="182"/>
      <c r="AG40" s="178"/>
      <c r="AI40" s="183"/>
      <c r="AJ40" s="184"/>
      <c r="AL40" s="183"/>
      <c r="AM40" s="184"/>
      <c r="AN40" s="185"/>
      <c r="AP40" s="185"/>
      <c r="AQ40" s="186"/>
      <c r="AR40" s="179"/>
      <c r="AT40" s="186"/>
      <c r="AV40" s="179"/>
      <c r="AW40" s="186"/>
      <c r="AX40" s="179"/>
      <c r="AZ40" s="186"/>
    </row>
    <row r="41" spans="1:52" ht="12.75">
      <c r="A41" s="128"/>
      <c r="G41" s="138"/>
      <c r="H41" s="138"/>
      <c r="K41" s="131"/>
      <c r="L41" s="176"/>
      <c r="O41" s="176"/>
      <c r="P41" s="180"/>
      <c r="Q41" s="131"/>
      <c r="R41" s="151"/>
      <c r="S41" s="176"/>
      <c r="T41" s="176"/>
      <c r="U41" s="151"/>
      <c r="V41" s="181"/>
      <c r="W41" s="182"/>
      <c r="X41" s="178"/>
      <c r="Y41" s="180"/>
      <c r="Z41" s="131"/>
      <c r="AA41" s="151"/>
      <c r="AB41" s="176"/>
      <c r="AC41" s="176"/>
      <c r="AD41" s="151"/>
      <c r="AE41" s="181"/>
      <c r="AF41" s="182"/>
      <c r="AG41" s="178"/>
      <c r="AI41" s="183"/>
      <c r="AJ41" s="184"/>
      <c r="AL41" s="183"/>
      <c r="AM41" s="184"/>
      <c r="AN41" s="185"/>
      <c r="AP41" s="185"/>
      <c r="AQ41" s="186"/>
      <c r="AR41" s="179"/>
      <c r="AT41" s="186"/>
      <c r="AV41" s="179"/>
      <c r="AW41" s="186"/>
      <c r="AX41" s="179"/>
      <c r="AZ41" s="186"/>
    </row>
    <row r="42" spans="1:52" ht="12.75">
      <c r="A42" s="128"/>
      <c r="G42" s="195"/>
      <c r="O42" s="196"/>
      <c r="P42" s="180"/>
      <c r="Q42" s="131"/>
      <c r="R42" s="151"/>
      <c r="S42" s="176"/>
      <c r="T42" s="176"/>
      <c r="U42" s="151"/>
      <c r="V42" s="181"/>
      <c r="W42" s="182"/>
      <c r="X42" s="178"/>
      <c r="Y42" s="180"/>
      <c r="Z42" s="131"/>
      <c r="AA42" s="151"/>
      <c r="AB42" s="176"/>
      <c r="AC42" s="176"/>
      <c r="AD42" s="151"/>
      <c r="AE42" s="181"/>
      <c r="AF42" s="182"/>
      <c r="AG42" s="178"/>
      <c r="AI42" s="183"/>
      <c r="AJ42" s="184"/>
      <c r="AL42" s="183"/>
      <c r="AM42" s="184"/>
      <c r="AN42" s="185"/>
      <c r="AP42" s="185"/>
      <c r="AQ42" s="186"/>
      <c r="AR42" s="179"/>
      <c r="AT42" s="186"/>
      <c r="AV42" s="179"/>
      <c r="AW42" s="186"/>
      <c r="AX42" s="179"/>
      <c r="AZ42" s="186"/>
    </row>
    <row r="43" spans="1:52" ht="12.75">
      <c r="A43" s="128"/>
      <c r="F43" s="197"/>
      <c r="G43" s="195"/>
      <c r="O43" s="196"/>
      <c r="P43" s="180"/>
      <c r="Q43" s="131"/>
      <c r="R43" s="151"/>
      <c r="S43" s="176"/>
      <c r="T43" s="176"/>
      <c r="U43" s="151"/>
      <c r="V43" s="181"/>
      <c r="W43" s="182"/>
      <c r="X43" s="178"/>
      <c r="Y43" s="180"/>
      <c r="Z43" s="131"/>
      <c r="AA43" s="151"/>
      <c r="AB43" s="176"/>
      <c r="AC43" s="176"/>
      <c r="AD43" s="151"/>
      <c r="AE43" s="181"/>
      <c r="AF43" s="182"/>
      <c r="AG43" s="178"/>
      <c r="AI43" s="183"/>
      <c r="AJ43" s="184"/>
      <c r="AL43" s="183"/>
      <c r="AM43" s="184"/>
      <c r="AN43" s="185"/>
      <c r="AP43" s="185"/>
      <c r="AQ43" s="186"/>
      <c r="AR43" s="179"/>
      <c r="AT43" s="186"/>
      <c r="AV43" s="179"/>
      <c r="AW43" s="186"/>
      <c r="AX43" s="179"/>
      <c r="AZ43" s="186"/>
    </row>
    <row r="44" spans="1:52" ht="12.75">
      <c r="A44" s="128"/>
      <c r="B44" s="150"/>
      <c r="C44" s="194"/>
      <c r="D44" s="128"/>
      <c r="E44" s="195"/>
      <c r="G44" s="195"/>
      <c r="H44" s="198"/>
      <c r="I44" s="199"/>
      <c r="J44" s="200"/>
      <c r="P44" s="134"/>
      <c r="AI44" s="183"/>
      <c r="AJ44" s="184"/>
      <c r="AL44" s="183"/>
      <c r="AM44" s="183"/>
      <c r="AN44" s="201"/>
      <c r="AP44" s="185"/>
      <c r="AQ44" s="186"/>
      <c r="AR44" s="179"/>
      <c r="AT44" s="186"/>
      <c r="AV44" s="179"/>
      <c r="AW44" s="186"/>
      <c r="AX44" s="179"/>
      <c r="AZ44" s="186"/>
    </row>
    <row r="45" spans="1:52" ht="12.75">
      <c r="A45" s="128"/>
      <c r="B45" s="150"/>
      <c r="C45" s="128"/>
      <c r="D45" s="128"/>
      <c r="E45" s="128"/>
      <c r="G45" s="202"/>
      <c r="I45" s="203"/>
      <c r="P45" s="151"/>
      <c r="AI45" s="183"/>
      <c r="AJ45" s="184"/>
      <c r="AL45" s="183"/>
      <c r="AM45" s="183"/>
      <c r="AN45" s="204"/>
      <c r="AP45" s="185"/>
      <c r="AQ45" s="186"/>
      <c r="AR45" s="179"/>
      <c r="AT45" s="186"/>
      <c r="AV45" s="179"/>
      <c r="AW45" s="186"/>
      <c r="AX45" s="179"/>
      <c r="AZ45" s="186"/>
    </row>
    <row r="46" spans="1:52" ht="12.75">
      <c r="A46" s="128"/>
      <c r="B46" s="150"/>
      <c r="C46" s="205"/>
      <c r="D46" s="128"/>
      <c r="E46" s="128"/>
      <c r="G46" s="202"/>
      <c r="I46" s="203"/>
      <c r="P46" s="180"/>
      <c r="Q46" s="131"/>
      <c r="R46" s="151"/>
      <c r="S46" s="176"/>
      <c r="T46" s="176"/>
      <c r="U46" s="151"/>
      <c r="V46" s="181"/>
      <c r="W46" s="182"/>
      <c r="X46" s="176"/>
      <c r="Y46" s="180"/>
      <c r="Z46" s="131"/>
      <c r="AA46" s="151"/>
      <c r="AB46" s="176"/>
      <c r="AC46" s="176"/>
      <c r="AD46" s="151"/>
      <c r="AE46" s="181"/>
      <c r="AF46" s="182"/>
      <c r="AI46" s="183"/>
      <c r="AJ46" s="184"/>
      <c r="AL46" s="183"/>
      <c r="AM46" s="183"/>
      <c r="AN46" s="206"/>
      <c r="AP46" s="185"/>
      <c r="AQ46" s="186"/>
      <c r="AR46" s="179"/>
      <c r="AT46" s="186"/>
      <c r="AV46" s="179"/>
      <c r="AW46" s="186"/>
      <c r="AX46" s="179"/>
      <c r="AZ46" s="186"/>
    </row>
    <row r="47" spans="1:52" ht="12.75">
      <c r="A47" s="128"/>
      <c r="B47" s="150"/>
      <c r="C47" s="205"/>
      <c r="D47" s="128"/>
      <c r="E47" s="128"/>
      <c r="G47" s="202"/>
      <c r="I47" s="146"/>
      <c r="P47" s="180"/>
      <c r="Q47" s="131"/>
      <c r="R47" s="151"/>
      <c r="S47" s="176"/>
      <c r="T47" s="176"/>
      <c r="U47" s="151"/>
      <c r="V47" s="181"/>
      <c r="W47" s="182"/>
      <c r="X47" s="176"/>
      <c r="Y47" s="180"/>
      <c r="Z47" s="131"/>
      <c r="AA47" s="151"/>
      <c r="AB47" s="176"/>
      <c r="AC47" s="176"/>
      <c r="AD47" s="151"/>
      <c r="AE47" s="181"/>
      <c r="AF47" s="182"/>
      <c r="AI47" s="183"/>
      <c r="AJ47" s="184"/>
      <c r="AL47" s="183"/>
      <c r="AM47" s="183"/>
      <c r="AN47" s="207"/>
      <c r="AP47" s="185"/>
      <c r="AQ47" s="186"/>
      <c r="AR47" s="179"/>
      <c r="AT47" s="186"/>
      <c r="AV47" s="179"/>
      <c r="AW47" s="186"/>
      <c r="AX47" s="179"/>
      <c r="AZ47" s="186"/>
    </row>
    <row r="48" spans="1:52" ht="12.75">
      <c r="A48" s="128"/>
      <c r="B48" s="150"/>
      <c r="C48" s="128"/>
      <c r="D48" s="128"/>
      <c r="E48" s="128"/>
      <c r="G48" s="131"/>
      <c r="H48" s="140"/>
      <c r="P48" s="180"/>
      <c r="Q48" s="131"/>
      <c r="R48" s="151"/>
      <c r="S48" s="176"/>
      <c r="T48" s="176"/>
      <c r="U48" s="151"/>
      <c r="V48" s="181"/>
      <c r="W48" s="182"/>
      <c r="X48" s="176"/>
      <c r="Y48" s="180"/>
      <c r="Z48" s="131"/>
      <c r="AA48" s="151"/>
      <c r="AB48" s="176"/>
      <c r="AC48" s="176"/>
      <c r="AD48" s="151"/>
      <c r="AE48" s="181"/>
      <c r="AF48" s="182"/>
      <c r="AI48" s="183"/>
      <c r="AJ48" s="184"/>
      <c r="AL48" s="183"/>
      <c r="AM48" s="183"/>
      <c r="AN48" s="208"/>
      <c r="AP48" s="185"/>
      <c r="AQ48" s="186"/>
      <c r="AR48" s="179"/>
      <c r="AT48" s="186"/>
      <c r="AV48" s="179"/>
      <c r="AW48" s="186"/>
      <c r="AX48" s="179"/>
      <c r="AZ48" s="186"/>
    </row>
    <row r="49" spans="1:52" ht="12.75">
      <c r="A49" s="128"/>
      <c r="B49" s="150"/>
      <c r="C49" s="205"/>
      <c r="D49" s="128"/>
      <c r="E49" s="128"/>
      <c r="H49" s="140"/>
      <c r="P49" s="180"/>
      <c r="Q49" s="131"/>
      <c r="R49" s="151"/>
      <c r="S49" s="176"/>
      <c r="T49" s="176"/>
      <c r="U49" s="151"/>
      <c r="V49" s="181"/>
      <c r="W49" s="182"/>
      <c r="X49" s="176"/>
      <c r="Y49" s="180"/>
      <c r="Z49" s="131"/>
      <c r="AA49" s="151"/>
      <c r="AB49" s="176"/>
      <c r="AC49" s="176"/>
      <c r="AD49" s="151"/>
      <c r="AE49" s="181"/>
      <c r="AF49" s="182"/>
      <c r="AI49" s="183"/>
      <c r="AJ49" s="184"/>
      <c r="AL49" s="183"/>
      <c r="AM49" s="183"/>
      <c r="AN49" s="209"/>
      <c r="AP49" s="185"/>
      <c r="AQ49" s="186"/>
      <c r="AR49" s="179"/>
      <c r="AT49" s="186"/>
      <c r="AV49" s="179"/>
      <c r="AW49" s="186"/>
      <c r="AX49" s="179"/>
      <c r="AZ49" s="186"/>
    </row>
    <row r="50" spans="1:52" ht="12.75">
      <c r="A50" s="128"/>
      <c r="B50" s="150"/>
      <c r="C50" s="205"/>
      <c r="D50" s="128"/>
      <c r="E50" s="128"/>
      <c r="G50" s="140"/>
      <c r="H50" s="138"/>
      <c r="P50" s="180"/>
      <c r="Q50" s="131"/>
      <c r="R50" s="151"/>
      <c r="S50" s="176"/>
      <c r="T50" s="176"/>
      <c r="U50" s="151"/>
      <c r="V50" s="181"/>
      <c r="W50" s="182"/>
      <c r="X50" s="176"/>
      <c r="Y50" s="180"/>
      <c r="Z50" s="131"/>
      <c r="AA50" s="151"/>
      <c r="AB50" s="176"/>
      <c r="AC50" s="176"/>
      <c r="AD50" s="151"/>
      <c r="AE50" s="181"/>
      <c r="AF50" s="182"/>
      <c r="AI50" s="183"/>
      <c r="AJ50" s="184"/>
      <c r="AL50" s="183"/>
      <c r="AM50" s="183"/>
      <c r="AN50" s="210"/>
      <c r="AP50" s="185"/>
      <c r="AQ50" s="186"/>
      <c r="AR50" s="179"/>
      <c r="AT50" s="186"/>
      <c r="AV50" s="179"/>
      <c r="AW50" s="186"/>
      <c r="AX50" s="179"/>
      <c r="AZ50" s="186"/>
    </row>
    <row r="51" spans="2:52" ht="12.75">
      <c r="B51" s="150"/>
      <c r="C51" s="128"/>
      <c r="D51" s="126"/>
      <c r="E51" s="128"/>
      <c r="G51" s="167"/>
      <c r="H51" s="140"/>
      <c r="P51" s="180"/>
      <c r="Q51" s="131"/>
      <c r="R51" s="151"/>
      <c r="S51" s="176"/>
      <c r="T51" s="176"/>
      <c r="U51" s="151"/>
      <c r="V51" s="181"/>
      <c r="W51" s="182"/>
      <c r="X51" s="176"/>
      <c r="Y51" s="180"/>
      <c r="Z51" s="131"/>
      <c r="AA51" s="151"/>
      <c r="AB51" s="176"/>
      <c r="AC51" s="176"/>
      <c r="AD51" s="151"/>
      <c r="AE51" s="181"/>
      <c r="AF51" s="182"/>
      <c r="AI51" s="183"/>
      <c r="AJ51" s="184"/>
      <c r="AL51" s="183"/>
      <c r="AM51" s="183"/>
      <c r="AN51" s="211"/>
      <c r="AP51" s="185"/>
      <c r="AQ51" s="186"/>
      <c r="AR51" s="179"/>
      <c r="AT51" s="186"/>
      <c r="AV51" s="179"/>
      <c r="AW51" s="186"/>
      <c r="AX51" s="179"/>
      <c r="AZ51" s="186"/>
    </row>
    <row r="52" spans="2:52" ht="12.75">
      <c r="B52" s="150"/>
      <c r="C52" s="212"/>
      <c r="D52" s="126"/>
      <c r="G52" s="167"/>
      <c r="H52" s="140"/>
      <c r="P52" s="180"/>
      <c r="Q52" s="131"/>
      <c r="R52" s="151"/>
      <c r="S52" s="176"/>
      <c r="T52" s="176"/>
      <c r="U52" s="151"/>
      <c r="V52" s="181"/>
      <c r="W52" s="182"/>
      <c r="X52" s="176"/>
      <c r="Y52" s="180"/>
      <c r="Z52" s="131"/>
      <c r="AA52" s="151"/>
      <c r="AB52" s="176"/>
      <c r="AC52" s="176"/>
      <c r="AD52" s="151"/>
      <c r="AE52" s="181"/>
      <c r="AF52" s="182"/>
      <c r="AI52" s="183"/>
      <c r="AJ52" s="184"/>
      <c r="AL52" s="183"/>
      <c r="AM52" s="183"/>
      <c r="AN52" s="213"/>
      <c r="AP52" s="185"/>
      <c r="AQ52" s="186"/>
      <c r="AR52" s="179"/>
      <c r="AT52" s="186"/>
      <c r="AV52" s="179"/>
      <c r="AW52" s="186"/>
      <c r="AX52" s="179"/>
      <c r="AZ52" s="186"/>
    </row>
    <row r="53" spans="2:52" ht="12.75">
      <c r="B53" s="150"/>
      <c r="C53" s="212"/>
      <c r="D53" s="126"/>
      <c r="G53" s="167"/>
      <c r="H53" s="138"/>
      <c r="P53" s="180"/>
      <c r="Q53" s="131"/>
      <c r="R53" s="151"/>
      <c r="S53" s="176"/>
      <c r="T53" s="176"/>
      <c r="U53" s="151"/>
      <c r="V53" s="181"/>
      <c r="W53" s="182"/>
      <c r="X53" s="176"/>
      <c r="Y53" s="180"/>
      <c r="Z53" s="131"/>
      <c r="AA53" s="151"/>
      <c r="AB53" s="176"/>
      <c r="AC53" s="176"/>
      <c r="AD53" s="151"/>
      <c r="AE53" s="181"/>
      <c r="AF53" s="182"/>
      <c r="AI53" s="183"/>
      <c r="AJ53" s="184"/>
      <c r="AL53" s="183"/>
      <c r="AM53" s="183"/>
      <c r="AN53" s="214"/>
      <c r="AP53" s="185"/>
      <c r="AQ53" s="186"/>
      <c r="AR53" s="179"/>
      <c r="AT53" s="186"/>
      <c r="AV53" s="179"/>
      <c r="AW53" s="186"/>
      <c r="AX53" s="179"/>
      <c r="AZ53" s="186"/>
    </row>
    <row r="54" spans="4:52" ht="12.75">
      <c r="D54" s="126"/>
      <c r="H54" s="140"/>
      <c r="I54" s="140"/>
      <c r="P54" s="180"/>
      <c r="Q54" s="131"/>
      <c r="R54" s="151"/>
      <c r="S54" s="176"/>
      <c r="T54" s="176"/>
      <c r="U54" s="151"/>
      <c r="V54" s="181"/>
      <c r="W54" s="182"/>
      <c r="X54" s="178"/>
      <c r="Y54" s="180"/>
      <c r="Z54" s="131"/>
      <c r="AA54" s="151"/>
      <c r="AB54" s="176"/>
      <c r="AC54" s="176"/>
      <c r="AD54" s="151"/>
      <c r="AE54" s="181"/>
      <c r="AF54" s="182"/>
      <c r="AG54" s="178"/>
      <c r="AI54" s="183"/>
      <c r="AJ54" s="184"/>
      <c r="AL54" s="183"/>
      <c r="AM54" s="183"/>
      <c r="AN54" s="215"/>
      <c r="AP54" s="185"/>
      <c r="AQ54" s="186"/>
      <c r="AR54" s="179"/>
      <c r="AT54" s="186"/>
      <c r="AV54" s="179"/>
      <c r="AW54" s="186"/>
      <c r="AX54" s="179"/>
      <c r="AZ54" s="186"/>
    </row>
    <row r="55" spans="4:52" ht="12.75">
      <c r="D55" s="126"/>
      <c r="E55" s="128"/>
      <c r="H55" s="186"/>
      <c r="I55" s="186"/>
      <c r="P55" s="180"/>
      <c r="Q55" s="131"/>
      <c r="R55" s="151"/>
      <c r="S55" s="176"/>
      <c r="T55" s="176"/>
      <c r="U55" s="151"/>
      <c r="V55" s="181"/>
      <c r="W55" s="182"/>
      <c r="X55" s="178"/>
      <c r="Y55" s="180"/>
      <c r="Z55" s="131"/>
      <c r="AA55" s="151"/>
      <c r="AB55" s="176"/>
      <c r="AC55" s="176"/>
      <c r="AD55" s="151"/>
      <c r="AE55" s="181"/>
      <c r="AF55" s="182"/>
      <c r="AG55" s="178"/>
      <c r="AI55" s="183"/>
      <c r="AJ55" s="184"/>
      <c r="AL55" s="183"/>
      <c r="AM55" s="183"/>
      <c r="AN55" s="216"/>
      <c r="AP55" s="185"/>
      <c r="AQ55" s="186"/>
      <c r="AR55" s="179"/>
      <c r="AT55" s="186"/>
      <c r="AV55" s="179"/>
      <c r="AW55" s="186"/>
      <c r="AX55" s="179"/>
      <c r="AZ55" s="186"/>
    </row>
    <row r="56" spans="2:52" ht="12.75">
      <c r="B56" s="150"/>
      <c r="C56" s="205"/>
      <c r="D56" s="126"/>
      <c r="E56" s="128"/>
      <c r="P56" s="180"/>
      <c r="Q56" s="131"/>
      <c r="R56" s="151"/>
      <c r="S56" s="176"/>
      <c r="T56" s="176"/>
      <c r="U56" s="151"/>
      <c r="V56" s="181"/>
      <c r="W56" s="182"/>
      <c r="X56" s="178"/>
      <c r="Y56" s="180"/>
      <c r="Z56" s="131"/>
      <c r="AA56" s="151"/>
      <c r="AB56" s="176"/>
      <c r="AC56" s="176"/>
      <c r="AD56" s="151"/>
      <c r="AE56" s="181"/>
      <c r="AF56" s="182"/>
      <c r="AG56" s="178"/>
      <c r="AI56" s="183"/>
      <c r="AJ56" s="184"/>
      <c r="AL56" s="183"/>
      <c r="AM56" s="183"/>
      <c r="AN56" s="216"/>
      <c r="AP56" s="185"/>
      <c r="AQ56" s="186"/>
      <c r="AR56" s="179"/>
      <c r="AT56" s="186"/>
      <c r="AV56" s="179"/>
      <c r="AW56" s="186"/>
      <c r="AX56" s="179"/>
      <c r="AZ56" s="186"/>
    </row>
    <row r="57" spans="2:52" ht="12.75">
      <c r="B57" s="150"/>
      <c r="C57" s="217"/>
      <c r="D57" s="126"/>
      <c r="E57" s="128"/>
      <c r="F57" s="150"/>
      <c r="G57" s="186"/>
      <c r="H57" s="179"/>
      <c r="I57" s="186"/>
      <c r="P57" s="180"/>
      <c r="Q57" s="131"/>
      <c r="R57" s="151"/>
      <c r="S57" s="176"/>
      <c r="T57" s="176"/>
      <c r="U57" s="151"/>
      <c r="V57" s="181"/>
      <c r="W57" s="182"/>
      <c r="X57" s="178"/>
      <c r="Y57" s="180"/>
      <c r="Z57" s="131"/>
      <c r="AA57" s="151"/>
      <c r="AB57" s="176"/>
      <c r="AC57" s="176"/>
      <c r="AD57" s="151"/>
      <c r="AE57" s="181"/>
      <c r="AF57" s="182"/>
      <c r="AG57" s="178"/>
      <c r="AI57" s="183"/>
      <c r="AJ57" s="184"/>
      <c r="AL57" s="183"/>
      <c r="AM57" s="183"/>
      <c r="AN57" s="216"/>
      <c r="AP57" s="185"/>
      <c r="AQ57" s="186"/>
      <c r="AR57" s="179"/>
      <c r="AT57" s="186"/>
      <c r="AV57" s="179"/>
      <c r="AW57" s="186"/>
      <c r="AX57" s="179"/>
      <c r="AZ57" s="186"/>
    </row>
    <row r="58" spans="2:52" ht="12.75">
      <c r="B58" s="131"/>
      <c r="C58" s="175"/>
      <c r="D58" s="126"/>
      <c r="E58" s="128"/>
      <c r="F58" s="188"/>
      <c r="G58" s="186"/>
      <c r="H58" s="186"/>
      <c r="I58" s="186"/>
      <c r="P58" s="180"/>
      <c r="Q58" s="131"/>
      <c r="R58" s="151"/>
      <c r="S58" s="176"/>
      <c r="T58" s="176"/>
      <c r="U58" s="151"/>
      <c r="V58" s="181"/>
      <c r="W58" s="182"/>
      <c r="X58" s="178"/>
      <c r="Y58" s="180"/>
      <c r="Z58" s="131"/>
      <c r="AA58" s="151"/>
      <c r="AB58" s="176"/>
      <c r="AC58" s="176"/>
      <c r="AD58" s="151"/>
      <c r="AE58" s="181"/>
      <c r="AF58" s="182"/>
      <c r="AG58" s="178"/>
      <c r="AI58" s="183"/>
      <c r="AJ58" s="184"/>
      <c r="AL58" s="183"/>
      <c r="AM58" s="183"/>
      <c r="AN58" s="216"/>
      <c r="AP58" s="185"/>
      <c r="AQ58" s="186"/>
      <c r="AR58" s="179"/>
      <c r="AT58" s="186"/>
      <c r="AV58" s="179"/>
      <c r="AW58" s="186"/>
      <c r="AX58" s="179"/>
      <c r="AZ58" s="186"/>
    </row>
    <row r="59" spans="5:52" ht="12.75">
      <c r="E59" s="128"/>
      <c r="F59" s="188"/>
      <c r="G59" s="186"/>
      <c r="H59" s="186"/>
      <c r="I59" s="186"/>
      <c r="P59" s="180"/>
      <c r="Q59" s="131"/>
      <c r="R59" s="151"/>
      <c r="S59" s="176"/>
      <c r="T59" s="176"/>
      <c r="U59" s="151"/>
      <c r="V59" s="181"/>
      <c r="W59" s="182"/>
      <c r="X59" s="178"/>
      <c r="Y59" s="180"/>
      <c r="Z59" s="131"/>
      <c r="AA59" s="151"/>
      <c r="AB59" s="176"/>
      <c r="AC59" s="176"/>
      <c r="AD59" s="151"/>
      <c r="AE59" s="181"/>
      <c r="AF59" s="182"/>
      <c r="AG59" s="178"/>
      <c r="AI59" s="183"/>
      <c r="AJ59" s="184"/>
      <c r="AL59" s="183"/>
      <c r="AM59" s="183"/>
      <c r="AN59" s="216"/>
      <c r="AP59" s="185"/>
      <c r="AQ59" s="186"/>
      <c r="AR59" s="179"/>
      <c r="AT59" s="186"/>
      <c r="AV59" s="179"/>
      <c r="AW59" s="186"/>
      <c r="AX59" s="179"/>
      <c r="AZ59" s="186"/>
    </row>
    <row r="60" spans="5:50" ht="12.75">
      <c r="E60" s="128"/>
      <c r="F60" s="188"/>
      <c r="G60" s="186"/>
      <c r="H60" s="186"/>
      <c r="I60" s="186"/>
      <c r="P60" s="180"/>
      <c r="Q60" s="131"/>
      <c r="R60" s="151"/>
      <c r="S60" s="176"/>
      <c r="T60" s="176"/>
      <c r="U60" s="151"/>
      <c r="V60" s="181"/>
      <c r="W60" s="182"/>
      <c r="X60" s="178"/>
      <c r="Y60" s="180"/>
      <c r="Z60" s="131"/>
      <c r="AA60" s="151"/>
      <c r="AB60" s="176"/>
      <c r="AC60" s="176"/>
      <c r="AD60" s="151"/>
      <c r="AE60" s="181"/>
      <c r="AF60" s="182"/>
      <c r="AG60" s="178"/>
      <c r="AI60" s="183"/>
      <c r="AJ60" s="183"/>
      <c r="AP60" s="185"/>
      <c r="AQ60" s="185"/>
      <c r="AR60" s="185"/>
      <c r="AV60" s="184"/>
      <c r="AW60" s="184"/>
      <c r="AX60" s="184"/>
    </row>
    <row r="61" spans="5:33" ht="12.75">
      <c r="E61" s="128"/>
      <c r="F61" s="188"/>
      <c r="G61" s="186"/>
      <c r="H61" s="186"/>
      <c r="I61" s="186"/>
      <c r="P61" s="180"/>
      <c r="Q61" s="131"/>
      <c r="R61" s="151"/>
      <c r="S61" s="176"/>
      <c r="T61" s="176"/>
      <c r="U61" s="151"/>
      <c r="V61" s="181"/>
      <c r="W61" s="182"/>
      <c r="X61" s="178"/>
      <c r="Y61" s="180"/>
      <c r="Z61" s="131"/>
      <c r="AA61" s="151"/>
      <c r="AB61" s="176"/>
      <c r="AC61" s="176"/>
      <c r="AD61" s="151"/>
      <c r="AE61" s="181"/>
      <c r="AF61" s="182"/>
      <c r="AG61" s="178"/>
    </row>
    <row r="62" spans="5:9" ht="12.75">
      <c r="E62" s="128"/>
      <c r="F62" s="175"/>
      <c r="G62" s="175"/>
      <c r="H62" s="187"/>
      <c r="I62" s="175"/>
    </row>
    <row r="63" spans="5:40" ht="12.75">
      <c r="E63" s="128"/>
      <c r="F63" s="175"/>
      <c r="G63" s="187"/>
      <c r="H63" s="187"/>
      <c r="I63" s="187"/>
      <c r="N63" s="185"/>
      <c r="S63" s="179"/>
      <c r="T63" s="179"/>
      <c r="W63" s="128"/>
      <c r="AN63" s="128"/>
    </row>
    <row r="64" spans="5:40" ht="12.75">
      <c r="E64" s="128"/>
      <c r="F64" s="175"/>
      <c r="G64" s="187"/>
      <c r="H64" s="187"/>
      <c r="I64" s="187"/>
      <c r="L64" s="179"/>
      <c r="N64" s="184"/>
      <c r="P64" s="183"/>
      <c r="R64" s="183"/>
      <c r="S64" s="183"/>
      <c r="T64" s="183"/>
      <c r="U64" s="183"/>
      <c r="W64" s="183"/>
      <c r="AB64" s="183"/>
      <c r="AI64" s="183"/>
      <c r="AJ64" s="183"/>
      <c r="AL64" s="183"/>
      <c r="AM64" s="184"/>
      <c r="AN64" s="216"/>
    </row>
    <row r="65" spans="5:40" ht="12.75">
      <c r="E65" s="128"/>
      <c r="F65" s="175"/>
      <c r="G65" s="175"/>
      <c r="H65" s="175"/>
      <c r="I65" s="175"/>
      <c r="L65" s="179"/>
      <c r="N65" s="184"/>
      <c r="P65" s="183"/>
      <c r="Q65" s="183"/>
      <c r="R65" s="183"/>
      <c r="S65" s="183"/>
      <c r="T65" s="183"/>
      <c r="U65" s="183"/>
      <c r="W65" s="183"/>
      <c r="X65" s="183"/>
      <c r="AB65" s="183"/>
      <c r="AI65" s="183"/>
      <c r="AJ65" s="183"/>
      <c r="AL65" s="183"/>
      <c r="AM65" s="184"/>
      <c r="AN65" s="216"/>
    </row>
    <row r="66" spans="1:40" ht="12.75">
      <c r="A66" s="128"/>
      <c r="E66" s="128"/>
      <c r="F66" s="175"/>
      <c r="G66" s="187"/>
      <c r="H66" s="187"/>
      <c r="I66" s="187"/>
      <c r="L66" s="179"/>
      <c r="P66" s="183"/>
      <c r="Q66" s="183"/>
      <c r="R66" s="183"/>
      <c r="U66" s="183"/>
      <c r="W66" s="183"/>
      <c r="X66" s="183"/>
      <c r="AB66" s="183"/>
      <c r="AI66" s="183"/>
      <c r="AJ66" s="183"/>
      <c r="AL66" s="183"/>
      <c r="AM66" s="184"/>
      <c r="AN66" s="216"/>
    </row>
    <row r="67" spans="1:40" ht="12.75">
      <c r="A67" s="128"/>
      <c r="B67" s="150"/>
      <c r="C67" s="175"/>
      <c r="F67" s="195"/>
      <c r="G67" s="219"/>
      <c r="H67" s="219"/>
      <c r="I67" s="219"/>
      <c r="L67" s="179"/>
      <c r="P67" s="183"/>
      <c r="Q67" s="183"/>
      <c r="R67" s="183"/>
      <c r="U67" s="183"/>
      <c r="W67" s="183"/>
      <c r="X67" s="183"/>
      <c r="AB67" s="183"/>
      <c r="AI67" s="183"/>
      <c r="AJ67" s="183"/>
      <c r="AL67" s="183"/>
      <c r="AM67" s="184"/>
      <c r="AN67" s="216"/>
    </row>
    <row r="68" spans="1:40" ht="12.75">
      <c r="A68" s="128"/>
      <c r="B68" s="150"/>
      <c r="C68" s="128"/>
      <c r="F68" s="138"/>
      <c r="G68" s="138"/>
      <c r="H68" s="138"/>
      <c r="I68" s="138"/>
      <c r="L68" s="179"/>
      <c r="P68" s="183"/>
      <c r="Q68" s="183"/>
      <c r="S68" s="183"/>
      <c r="T68" s="183"/>
      <c r="W68" s="183"/>
      <c r="X68" s="183"/>
      <c r="AB68" s="183"/>
      <c r="AI68" s="183"/>
      <c r="AJ68" s="183"/>
      <c r="AL68" s="183"/>
      <c r="AM68" s="184"/>
      <c r="AN68" s="216"/>
    </row>
    <row r="69" spans="1:40" ht="12.75">
      <c r="A69" s="128"/>
      <c r="B69" s="134"/>
      <c r="C69" s="128"/>
      <c r="G69" s="140"/>
      <c r="H69" s="140"/>
      <c r="I69" s="140"/>
      <c r="L69" s="179"/>
      <c r="P69" s="183"/>
      <c r="Q69" s="183"/>
      <c r="S69" s="183"/>
      <c r="T69" s="183"/>
      <c r="W69" s="183"/>
      <c r="X69" s="183"/>
      <c r="AB69" s="183"/>
      <c r="AI69" s="183"/>
      <c r="AJ69" s="183"/>
      <c r="AL69" s="183"/>
      <c r="AM69" s="184"/>
      <c r="AN69" s="216"/>
    </row>
    <row r="70" spans="1:40" ht="12.75">
      <c r="A70" s="128"/>
      <c r="B70" s="150"/>
      <c r="C70" s="138"/>
      <c r="F70" s="138"/>
      <c r="G70" s="140"/>
      <c r="H70" s="140"/>
      <c r="I70" s="140"/>
      <c r="L70" s="179"/>
      <c r="P70" s="183"/>
      <c r="Q70" s="183"/>
      <c r="W70" s="183"/>
      <c r="X70" s="183"/>
      <c r="AB70" s="183"/>
      <c r="AI70" s="183"/>
      <c r="AJ70" s="183"/>
      <c r="AL70" s="183"/>
      <c r="AM70" s="184"/>
      <c r="AN70" s="216"/>
    </row>
    <row r="71" spans="1:40" ht="12.75">
      <c r="A71" s="128"/>
      <c r="B71" s="150"/>
      <c r="C71" s="192"/>
      <c r="F71" s="138"/>
      <c r="G71" s="220"/>
      <c r="H71" s="220"/>
      <c r="I71" s="220"/>
      <c r="L71" s="179"/>
      <c r="P71" s="183"/>
      <c r="Q71" s="183"/>
      <c r="W71" s="183"/>
      <c r="X71" s="183"/>
      <c r="AB71" s="183"/>
      <c r="AI71" s="183"/>
      <c r="AJ71" s="183"/>
      <c r="AL71" s="183"/>
      <c r="AM71" s="184"/>
      <c r="AN71" s="216"/>
    </row>
    <row r="72" spans="1:40" ht="12.75">
      <c r="A72" s="128"/>
      <c r="B72" s="150"/>
      <c r="C72" s="138"/>
      <c r="G72" s="140"/>
      <c r="H72" s="140"/>
      <c r="I72" s="140"/>
      <c r="L72" s="179"/>
      <c r="P72" s="183"/>
      <c r="Q72" s="183"/>
      <c r="R72" s="183"/>
      <c r="S72" s="183"/>
      <c r="T72" s="183"/>
      <c r="U72" s="183"/>
      <c r="W72" s="183"/>
      <c r="X72" s="183"/>
      <c r="AB72" s="183"/>
      <c r="AI72" s="183"/>
      <c r="AJ72" s="183"/>
      <c r="AL72" s="183"/>
      <c r="AM72" s="184"/>
      <c r="AN72" s="216"/>
    </row>
    <row r="73" spans="1:40" ht="12.75">
      <c r="A73" s="128"/>
      <c r="B73" s="150"/>
      <c r="C73" s="192"/>
      <c r="F73" s="138"/>
      <c r="G73" s="140"/>
      <c r="H73" s="140"/>
      <c r="I73" s="140"/>
      <c r="L73" s="179"/>
      <c r="P73" s="183"/>
      <c r="Q73" s="183"/>
      <c r="R73" s="183"/>
      <c r="S73" s="183"/>
      <c r="T73" s="183"/>
      <c r="U73" s="183"/>
      <c r="W73" s="183"/>
      <c r="X73" s="183"/>
      <c r="AB73" s="183"/>
      <c r="AI73" s="183"/>
      <c r="AJ73" s="183"/>
      <c r="AL73" s="183"/>
      <c r="AM73" s="184"/>
      <c r="AN73" s="216"/>
    </row>
    <row r="74" spans="1:40" ht="12.75">
      <c r="A74" s="128"/>
      <c r="B74" s="150"/>
      <c r="C74" s="197"/>
      <c r="L74" s="179"/>
      <c r="P74" s="183"/>
      <c r="Q74" s="183"/>
      <c r="R74" s="183"/>
      <c r="U74" s="183"/>
      <c r="W74" s="183"/>
      <c r="X74" s="183"/>
      <c r="AB74" s="183"/>
      <c r="AI74" s="183"/>
      <c r="AJ74" s="183"/>
      <c r="AL74" s="183"/>
      <c r="AM74" s="184"/>
      <c r="AN74" s="216"/>
    </row>
    <row r="75" spans="1:40" ht="12.75">
      <c r="A75" s="128"/>
      <c r="B75" s="150"/>
      <c r="C75" s="175"/>
      <c r="L75" s="179"/>
      <c r="P75" s="183"/>
      <c r="Q75" s="183"/>
      <c r="R75" s="183"/>
      <c r="U75" s="183"/>
      <c r="W75" s="183"/>
      <c r="X75" s="183"/>
      <c r="AB75" s="183"/>
      <c r="AI75" s="183"/>
      <c r="AJ75" s="183"/>
      <c r="AL75" s="183"/>
      <c r="AM75" s="184"/>
      <c r="AN75" s="216"/>
    </row>
    <row r="76" spans="1:40" ht="12.75">
      <c r="A76" s="128"/>
      <c r="B76" s="150"/>
      <c r="C76" s="128"/>
      <c r="L76" s="179"/>
      <c r="P76" s="183"/>
      <c r="Q76" s="183"/>
      <c r="S76" s="183"/>
      <c r="T76" s="183"/>
      <c r="W76" s="183"/>
      <c r="X76" s="183"/>
      <c r="AB76" s="183"/>
      <c r="AI76" s="183"/>
      <c r="AJ76" s="183"/>
      <c r="AL76" s="183"/>
      <c r="AM76" s="184"/>
      <c r="AN76" s="216"/>
    </row>
    <row r="77" spans="1:40" ht="12.75">
      <c r="A77" s="128"/>
      <c r="B77" s="150"/>
      <c r="C77" s="128"/>
      <c r="L77" s="179"/>
      <c r="P77" s="183"/>
      <c r="Q77" s="183"/>
      <c r="S77" s="183"/>
      <c r="T77" s="183"/>
      <c r="W77" s="183"/>
      <c r="X77" s="183"/>
      <c r="AB77" s="183"/>
      <c r="AI77" s="183"/>
      <c r="AJ77" s="183"/>
      <c r="AL77" s="183"/>
      <c r="AM77" s="184"/>
      <c r="AN77" s="216"/>
    </row>
    <row r="78" spans="1:40" ht="12.75">
      <c r="A78" s="128"/>
      <c r="B78" s="150"/>
      <c r="C78" s="128"/>
      <c r="L78" s="179"/>
      <c r="P78" s="183"/>
      <c r="Q78" s="183"/>
      <c r="R78" s="196"/>
      <c r="W78" s="183"/>
      <c r="X78" s="183"/>
      <c r="AB78" s="183"/>
      <c r="AI78" s="183"/>
      <c r="AJ78" s="183"/>
      <c r="AL78" s="183"/>
      <c r="AM78" s="184"/>
      <c r="AN78" s="216"/>
    </row>
    <row r="79" spans="1:40" ht="12.75">
      <c r="A79" s="128"/>
      <c r="L79" s="179"/>
      <c r="P79" s="183"/>
      <c r="Q79" s="183"/>
      <c r="W79" s="183"/>
      <c r="X79" s="183"/>
      <c r="AB79" s="183"/>
      <c r="AI79" s="183"/>
      <c r="AJ79" s="183"/>
      <c r="AL79" s="183"/>
      <c r="AM79" s="184"/>
      <c r="AN79" s="216"/>
    </row>
    <row r="80" spans="1:40" ht="12.75">
      <c r="A80" s="128"/>
      <c r="L80" s="179"/>
      <c r="M80" s="179"/>
      <c r="N80" s="179"/>
      <c r="P80" s="183"/>
      <c r="Q80" s="183"/>
      <c r="R80" s="183"/>
      <c r="S80" s="183"/>
      <c r="T80" s="183"/>
      <c r="U80" s="183"/>
      <c r="W80" s="183"/>
      <c r="X80" s="183"/>
      <c r="AB80" s="183"/>
      <c r="AI80" s="183"/>
      <c r="AJ80" s="183"/>
      <c r="AL80" s="183"/>
      <c r="AM80" s="183"/>
      <c r="AN80" s="216"/>
    </row>
    <row r="81" spans="1:40" ht="12.75">
      <c r="A81" s="128"/>
      <c r="L81" s="179"/>
      <c r="M81" s="179"/>
      <c r="N81" s="179"/>
      <c r="P81" s="183"/>
      <c r="Q81" s="183"/>
      <c r="R81" s="183"/>
      <c r="S81" s="183"/>
      <c r="T81" s="183"/>
      <c r="U81" s="183"/>
      <c r="W81" s="183"/>
      <c r="X81" s="183"/>
      <c r="AB81" s="183"/>
      <c r="AI81" s="183"/>
      <c r="AJ81" s="183"/>
      <c r="AL81" s="183"/>
      <c r="AM81" s="183"/>
      <c r="AN81" s="216"/>
    </row>
    <row r="82" spans="1:40" ht="12.75">
      <c r="A82" s="128"/>
      <c r="L82" s="179"/>
      <c r="M82" s="179"/>
      <c r="N82" s="179"/>
      <c r="P82" s="183"/>
      <c r="Q82" s="183"/>
      <c r="R82" s="183"/>
      <c r="U82" s="183"/>
      <c r="W82" s="183"/>
      <c r="X82" s="183"/>
      <c r="AB82" s="183"/>
      <c r="AI82" s="183"/>
      <c r="AJ82" s="183"/>
      <c r="AL82" s="183"/>
      <c r="AM82" s="183"/>
      <c r="AN82" s="216"/>
    </row>
    <row r="83" spans="1:40" ht="12.75">
      <c r="A83" s="128"/>
      <c r="L83" s="179"/>
      <c r="M83" s="179"/>
      <c r="N83" s="179"/>
      <c r="P83" s="183"/>
      <c r="Q83" s="183"/>
      <c r="R83" s="183"/>
      <c r="U83" s="183"/>
      <c r="W83" s="183"/>
      <c r="X83" s="183"/>
      <c r="AB83" s="183"/>
      <c r="AI83" s="183"/>
      <c r="AJ83" s="183"/>
      <c r="AL83" s="183"/>
      <c r="AM83" s="183"/>
      <c r="AN83" s="216"/>
    </row>
    <row r="84" spans="1:40" ht="12.75">
      <c r="A84" s="128"/>
      <c r="L84" s="179"/>
      <c r="M84" s="179"/>
      <c r="N84" s="179"/>
      <c r="P84" s="183"/>
      <c r="Q84" s="183"/>
      <c r="S84" s="183"/>
      <c r="T84" s="183"/>
      <c r="W84" s="183"/>
      <c r="X84" s="183"/>
      <c r="AB84" s="183"/>
      <c r="AI84" s="183"/>
      <c r="AJ84" s="183"/>
      <c r="AL84" s="183"/>
      <c r="AM84" s="183"/>
      <c r="AN84" s="216"/>
    </row>
    <row r="85" spans="1:40" ht="12.75">
      <c r="A85" s="128"/>
      <c r="L85" s="179"/>
      <c r="M85" s="179"/>
      <c r="N85" s="179"/>
      <c r="P85" s="183"/>
      <c r="Q85" s="183"/>
      <c r="S85" s="183"/>
      <c r="T85" s="183"/>
      <c r="W85" s="183"/>
      <c r="X85" s="183"/>
      <c r="AB85" s="183"/>
      <c r="AI85" s="183"/>
      <c r="AJ85" s="183"/>
      <c r="AL85" s="183"/>
      <c r="AM85" s="183"/>
      <c r="AN85" s="216"/>
    </row>
    <row r="86" spans="1:40" ht="12.75">
      <c r="A86" s="128"/>
      <c r="L86" s="179"/>
      <c r="M86" s="179"/>
      <c r="N86" s="179"/>
      <c r="P86" s="183"/>
      <c r="Q86" s="183"/>
      <c r="W86" s="183"/>
      <c r="X86" s="183"/>
      <c r="AB86" s="183"/>
      <c r="AI86" s="183"/>
      <c r="AJ86" s="183"/>
      <c r="AL86" s="183"/>
      <c r="AM86" s="183"/>
      <c r="AN86" s="216"/>
    </row>
    <row r="87" spans="12:40" ht="12.75">
      <c r="L87" s="179"/>
      <c r="M87" s="179"/>
      <c r="N87" s="179"/>
      <c r="P87" s="183"/>
      <c r="Q87" s="183"/>
      <c r="W87" s="183"/>
      <c r="X87" s="183"/>
      <c r="AB87" s="183"/>
      <c r="AI87" s="183"/>
      <c r="AJ87" s="183"/>
      <c r="AL87" s="183"/>
      <c r="AM87" s="183"/>
      <c r="AN87" s="216"/>
    </row>
    <row r="88" spans="12:40" ht="12.75">
      <c r="L88" s="179"/>
      <c r="M88" s="179"/>
      <c r="N88" s="179"/>
      <c r="P88" s="183"/>
      <c r="Q88" s="183"/>
      <c r="R88" s="183"/>
      <c r="S88" s="183"/>
      <c r="T88" s="183"/>
      <c r="U88" s="183"/>
      <c r="W88" s="183"/>
      <c r="X88" s="183"/>
      <c r="AB88" s="183"/>
      <c r="AI88" s="183"/>
      <c r="AJ88" s="183"/>
      <c r="AL88" s="183"/>
      <c r="AM88" s="183"/>
      <c r="AN88" s="216"/>
    </row>
    <row r="89" spans="12:40" ht="12.75">
      <c r="L89" s="179"/>
      <c r="M89" s="179"/>
      <c r="N89" s="179"/>
      <c r="P89" s="183"/>
      <c r="Q89" s="183"/>
      <c r="R89" s="183"/>
      <c r="S89" s="183"/>
      <c r="T89" s="183"/>
      <c r="U89" s="183"/>
      <c r="W89" s="183"/>
      <c r="X89" s="183"/>
      <c r="AB89" s="183"/>
      <c r="AI89" s="183"/>
      <c r="AJ89" s="183"/>
      <c r="AL89" s="183"/>
      <c r="AM89" s="183"/>
      <c r="AN89" s="216"/>
    </row>
    <row r="90" spans="12:40" ht="12.75">
      <c r="L90" s="179"/>
      <c r="M90" s="179"/>
      <c r="N90" s="179"/>
      <c r="P90" s="183"/>
      <c r="Q90" s="183"/>
      <c r="R90" s="183"/>
      <c r="U90" s="183"/>
      <c r="W90" s="183"/>
      <c r="X90" s="183"/>
      <c r="AB90" s="183"/>
      <c r="AI90" s="183"/>
      <c r="AJ90" s="183"/>
      <c r="AL90" s="183"/>
      <c r="AM90" s="183"/>
      <c r="AN90" s="216"/>
    </row>
    <row r="91" spans="12:40" ht="12.75">
      <c r="L91" s="179"/>
      <c r="M91" s="179"/>
      <c r="N91" s="179"/>
      <c r="P91" s="183"/>
      <c r="Q91" s="183"/>
      <c r="R91" s="183"/>
      <c r="U91" s="183"/>
      <c r="W91" s="183"/>
      <c r="X91" s="183"/>
      <c r="AB91" s="183"/>
      <c r="AI91" s="183"/>
      <c r="AJ91" s="183"/>
      <c r="AL91" s="183"/>
      <c r="AM91" s="183"/>
      <c r="AN91" s="216"/>
    </row>
    <row r="92" spans="12:40" ht="12.75">
      <c r="L92" s="179"/>
      <c r="M92" s="179"/>
      <c r="N92" s="179"/>
      <c r="P92" s="183"/>
      <c r="Q92" s="183"/>
      <c r="S92" s="183"/>
      <c r="T92" s="183"/>
      <c r="W92" s="183"/>
      <c r="X92" s="183"/>
      <c r="AB92" s="183"/>
      <c r="AI92" s="183"/>
      <c r="AJ92" s="183"/>
      <c r="AL92" s="183"/>
      <c r="AM92" s="183"/>
      <c r="AN92" s="216"/>
    </row>
    <row r="93" spans="12:40" ht="12.75">
      <c r="L93" s="179"/>
      <c r="M93" s="179"/>
      <c r="N93" s="179"/>
      <c r="P93" s="183"/>
      <c r="Q93" s="183"/>
      <c r="S93" s="183"/>
      <c r="T93" s="183"/>
      <c r="W93" s="183"/>
      <c r="X93" s="183"/>
      <c r="AB93" s="183"/>
      <c r="AI93" s="183"/>
      <c r="AJ93" s="183"/>
      <c r="AL93" s="183"/>
      <c r="AM93" s="183"/>
      <c r="AN93" s="216"/>
    </row>
    <row r="94" spans="12:40" ht="12.75">
      <c r="L94" s="179"/>
      <c r="M94" s="179"/>
      <c r="N94" s="179"/>
      <c r="P94" s="183"/>
      <c r="Q94" s="183"/>
      <c r="W94" s="183"/>
      <c r="X94" s="183"/>
      <c r="AB94" s="183"/>
      <c r="AI94" s="183"/>
      <c r="AJ94" s="183"/>
      <c r="AL94" s="183"/>
      <c r="AM94" s="183"/>
      <c r="AN94" s="216"/>
    </row>
    <row r="95" spans="12:40" ht="12.75">
      <c r="L95" s="179"/>
      <c r="M95" s="179"/>
      <c r="N95" s="179"/>
      <c r="P95" s="183"/>
      <c r="Q95" s="183"/>
      <c r="W95" s="183"/>
      <c r="X95" s="183"/>
      <c r="AB95" s="183"/>
      <c r="AI95" s="183"/>
      <c r="AJ95" s="183"/>
      <c r="AL95" s="183"/>
      <c r="AM95" s="183"/>
      <c r="AN95" s="216"/>
    </row>
    <row r="96" spans="16:36" ht="12.75">
      <c r="P96" s="183"/>
      <c r="W96" s="183"/>
      <c r="AI96" s="183"/>
      <c r="AJ96" s="183"/>
    </row>
    <row r="97" spans="16:23" ht="12.75">
      <c r="P97" s="183"/>
      <c r="W97" s="183"/>
    </row>
    <row r="98" spans="16:31" ht="12.75">
      <c r="P98" s="179"/>
      <c r="W98" s="179"/>
      <c r="AA98" s="221"/>
      <c r="AB98" s="115"/>
      <c r="AC98" s="221"/>
      <c r="AD98" s="115"/>
      <c r="AE98" s="115"/>
    </row>
    <row r="99" spans="27:31" ht="12.75">
      <c r="AA99" s="221"/>
      <c r="AB99" s="115"/>
      <c r="AC99" s="221"/>
      <c r="AD99" s="115"/>
      <c r="AE99" s="115"/>
    </row>
    <row r="100" spans="27:31" ht="12.75">
      <c r="AA100" s="221"/>
      <c r="AB100" s="115"/>
      <c r="AC100" s="221"/>
      <c r="AD100" s="115"/>
      <c r="AE100" s="115"/>
    </row>
    <row r="101" spans="27:31" ht="12.75">
      <c r="AA101" s="221"/>
      <c r="AB101" s="115"/>
      <c r="AC101" s="221"/>
      <c r="AD101" s="115"/>
      <c r="AE101" s="115"/>
    </row>
    <row r="102" spans="27:31" ht="12.75">
      <c r="AA102" s="221"/>
      <c r="AB102" s="115"/>
      <c r="AC102" s="221"/>
      <c r="AD102" s="115"/>
      <c r="AE102" s="115"/>
    </row>
    <row r="103" spans="27:31" ht="12.75">
      <c r="AA103" s="221"/>
      <c r="AB103" s="115"/>
      <c r="AC103" s="221"/>
      <c r="AD103" s="115"/>
      <c r="AE103" s="115"/>
    </row>
    <row r="104" spans="27:31" ht="12.75">
      <c r="AA104" s="221"/>
      <c r="AB104" s="115"/>
      <c r="AC104" s="221"/>
      <c r="AD104" s="115"/>
      <c r="AE104" s="115"/>
    </row>
    <row r="105" spans="27:31" ht="12.75">
      <c r="AA105" s="221"/>
      <c r="AB105" s="115"/>
      <c r="AC105" s="221"/>
      <c r="AD105" s="115"/>
      <c r="AE105" s="115"/>
    </row>
    <row r="106" spans="27:31" ht="12.75">
      <c r="AA106" s="221"/>
      <c r="AB106" s="115"/>
      <c r="AC106" s="221"/>
      <c r="AD106" s="115"/>
      <c r="AE106" s="115"/>
    </row>
    <row r="107" spans="27:31" ht="12.75">
      <c r="AA107" s="221"/>
      <c r="AB107" s="115"/>
      <c r="AC107" s="221"/>
      <c r="AD107" s="115"/>
      <c r="AE107" s="115"/>
    </row>
    <row r="108" spans="27:31" ht="12.75">
      <c r="AA108" s="221"/>
      <c r="AB108" s="115"/>
      <c r="AC108" s="221"/>
      <c r="AD108" s="115"/>
      <c r="AE108" s="115"/>
    </row>
    <row r="109" spans="27:31" ht="12.75">
      <c r="AA109" s="221"/>
      <c r="AB109" s="115"/>
      <c r="AC109" s="221"/>
      <c r="AD109" s="115"/>
      <c r="AE109" s="115"/>
    </row>
    <row r="110" spans="27:31" ht="12.75">
      <c r="AA110" s="221"/>
      <c r="AB110" s="115"/>
      <c r="AC110" s="221"/>
      <c r="AD110" s="115"/>
      <c r="AE110" s="115"/>
    </row>
    <row r="111" spans="27:31" ht="12.75">
      <c r="AA111" s="221"/>
      <c r="AB111" s="115"/>
      <c r="AC111" s="221"/>
      <c r="AD111" s="115"/>
      <c r="AE111" s="115"/>
    </row>
    <row r="112" spans="27:31" ht="12.75">
      <c r="AA112" s="221"/>
      <c r="AB112" s="115"/>
      <c r="AC112" s="221"/>
      <c r="AD112" s="115"/>
      <c r="AE112" s="115"/>
    </row>
    <row r="113" spans="27:31" ht="12.75">
      <c r="AA113" s="221"/>
      <c r="AB113" s="115"/>
      <c r="AC113" s="221"/>
      <c r="AD113" s="115"/>
      <c r="AE113" s="115"/>
    </row>
  </sheetData>
  <printOptions gridLines="1" horizontalCentered="1"/>
  <pageMargins left="0.72" right="0.63" top="0.48" bottom="0.58" header="0.38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7"/>
  <dimension ref="A1:BF3828"/>
  <sheetViews>
    <sheetView workbookViewId="0" topLeftCell="A1">
      <selection activeCell="A1" sqref="A1:IV16384"/>
    </sheetView>
  </sheetViews>
  <sheetFormatPr defaultColWidth="9.140625" defaultRowHeight="12.75"/>
  <cols>
    <col min="1" max="1" width="29.00390625" style="22" bestFit="1" customWidth="1"/>
    <col min="2" max="2" width="12.00390625" style="228" bestFit="1" customWidth="1"/>
    <col min="3" max="3" width="17.7109375" style="5" bestFit="1" customWidth="1"/>
    <col min="4" max="4" width="8.28125" style="5" bestFit="1" customWidth="1"/>
    <col min="5" max="5" width="2.7109375" style="91" bestFit="1" customWidth="1"/>
    <col min="6" max="6" width="4.00390625" style="91" bestFit="1" customWidth="1"/>
    <col min="7" max="7" width="4.00390625" style="85" bestFit="1" customWidth="1"/>
    <col min="8" max="8" width="4.00390625" style="93" bestFit="1" customWidth="1"/>
    <col min="9" max="9" width="8.7109375" style="88" bestFit="1" customWidth="1"/>
    <col min="10" max="10" width="4.421875" style="85" bestFit="1" customWidth="1"/>
    <col min="11" max="11" width="8.8515625" style="85" bestFit="1" customWidth="1"/>
    <col min="12" max="13" width="12.00390625" style="80" bestFit="1" customWidth="1"/>
    <col min="14" max="15" width="11.140625" style="80" bestFit="1" customWidth="1"/>
    <col min="16" max="16" width="11.421875" style="77" bestFit="1" customWidth="1"/>
    <col min="17" max="17" width="12.8515625" style="102" bestFit="1" customWidth="1"/>
    <col min="18" max="19" width="8.7109375" style="102" bestFit="1" customWidth="1"/>
    <col min="20" max="20" width="8.00390625" style="102" bestFit="1" customWidth="1"/>
    <col min="21" max="21" width="2.140625" style="300" customWidth="1"/>
    <col min="22" max="22" width="10.00390625" style="3" bestFit="1" customWidth="1"/>
    <col min="23" max="23" width="11.7109375" style="20" bestFit="1" customWidth="1"/>
    <col min="24" max="24" width="10.8515625" style="20" bestFit="1" customWidth="1"/>
    <col min="25" max="25" width="10.00390625" style="3" bestFit="1" customWidth="1"/>
    <col min="26" max="26" width="10.8515625" style="289" bestFit="1" customWidth="1"/>
    <col min="27" max="27" width="9.28125" style="20" bestFit="1" customWidth="1"/>
    <col min="28" max="28" width="12.57421875" style="294" bestFit="1" customWidth="1"/>
    <col min="29" max="29" width="6.28125" style="20" bestFit="1" customWidth="1"/>
    <col min="30" max="30" width="3.57421875" style="85" bestFit="1" customWidth="1"/>
    <col min="31" max="31" width="3.57421875" style="108" bestFit="1" customWidth="1"/>
    <col min="32" max="32" width="3.57421875" style="85" bestFit="1" customWidth="1"/>
    <col min="33" max="33" width="2.7109375" style="85" bestFit="1" customWidth="1"/>
    <col min="34" max="34" width="2.7109375" style="3" bestFit="1" customWidth="1"/>
    <col min="35" max="35" width="3.57421875" style="3" bestFit="1" customWidth="1"/>
    <col min="36" max="36" width="5.28125" style="3" bestFit="1" customWidth="1"/>
    <col min="37" max="37" width="4.00390625" style="3" bestFit="1" customWidth="1"/>
    <col min="38" max="38" width="4.8515625" style="3" bestFit="1" customWidth="1"/>
    <col min="39" max="39" width="3.57421875" style="3" bestFit="1" customWidth="1"/>
    <col min="40" max="40" width="5.00390625" style="3" bestFit="1" customWidth="1"/>
    <col min="41" max="41" width="11.421875" style="3" customWidth="1"/>
    <col min="42" max="43" width="4.8515625" style="3" bestFit="1" customWidth="1"/>
    <col min="44" max="51" width="11.421875" style="3" customWidth="1"/>
    <col min="52" max="16384" width="11.421875" style="5" customWidth="1"/>
  </cols>
  <sheetData>
    <row r="1" spans="1:51" s="17" customFormat="1" ht="12" thickBot="1">
      <c r="A1" s="33" t="str">
        <f>Dados!B1</f>
        <v>ANÁLISE DE VIABILIDADE</v>
      </c>
      <c r="B1" s="222"/>
      <c r="C1" s="5"/>
      <c r="D1" s="5"/>
      <c r="E1" s="89"/>
      <c r="F1" s="83" t="s">
        <v>2</v>
      </c>
      <c r="G1" s="83" t="s">
        <v>2</v>
      </c>
      <c r="H1" s="83" t="s">
        <v>2</v>
      </c>
      <c r="I1" s="84" t="s">
        <v>3</v>
      </c>
      <c r="J1" s="84" t="s">
        <v>4</v>
      </c>
      <c r="K1" s="94" t="s">
        <v>5</v>
      </c>
      <c r="L1" s="76" t="s">
        <v>73</v>
      </c>
      <c r="M1" s="76" t="s">
        <v>6</v>
      </c>
      <c r="N1" s="76" t="s">
        <v>7</v>
      </c>
      <c r="O1" s="76" t="s">
        <v>62</v>
      </c>
      <c r="P1" s="76" t="s">
        <v>16</v>
      </c>
      <c r="Q1" s="100" t="s">
        <v>27</v>
      </c>
      <c r="R1" s="100" t="s">
        <v>129</v>
      </c>
      <c r="S1" s="100" t="s">
        <v>130</v>
      </c>
      <c r="T1" s="100" t="s">
        <v>131</v>
      </c>
      <c r="U1" s="299"/>
      <c r="V1" s="79" t="s">
        <v>31</v>
      </c>
      <c r="W1" s="79" t="s">
        <v>39</v>
      </c>
      <c r="X1" s="79" t="s">
        <v>79</v>
      </c>
      <c r="Y1" s="6" t="s">
        <v>76</v>
      </c>
      <c r="Z1" s="284" t="s">
        <v>34</v>
      </c>
      <c r="AA1" s="31" t="s">
        <v>76</v>
      </c>
      <c r="AB1" s="290" t="s">
        <v>35</v>
      </c>
      <c r="AC1" s="32" t="s">
        <v>37</v>
      </c>
      <c r="AD1" s="104"/>
      <c r="AE1" s="104"/>
      <c r="AF1" s="104"/>
      <c r="AG1" s="105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33" ht="11.25">
      <c r="A2" s="34" t="s">
        <v>21</v>
      </c>
      <c r="B2" s="223">
        <f>Dados!C15</f>
        <v>25500000</v>
      </c>
      <c r="H2" s="86">
        <v>1</v>
      </c>
      <c r="I2" s="87">
        <f>Dados!C25</f>
        <v>39603</v>
      </c>
      <c r="J2" s="86">
        <f>DATE(YEAR(I2),MONTH(I2)+1,DAY(I2))-DATE(YEAR(I2),MONTH(I2),DAY(I2))</f>
        <v>30</v>
      </c>
      <c r="K2" s="95"/>
      <c r="L2" s="78"/>
      <c r="M2" s="78"/>
      <c r="N2" s="78"/>
      <c r="O2" s="78"/>
      <c r="P2" s="78"/>
      <c r="V2" s="253">
        <f>O2+P2+R2</f>
        <v>0</v>
      </c>
      <c r="W2" s="253">
        <f>Q2</f>
        <v>0</v>
      </c>
      <c r="X2" s="253">
        <f>W2-V2</f>
        <v>0</v>
      </c>
      <c r="Y2" s="10">
        <f>V2/((D$26+1)^(H2-1))</f>
        <v>0</v>
      </c>
      <c r="Z2" s="285">
        <f>Y2</f>
        <v>0</v>
      </c>
      <c r="AA2" s="63">
        <f>W2/((D$26+1)^(H2-1))</f>
        <v>0</v>
      </c>
      <c r="AB2" s="291">
        <f>AA2</f>
        <v>0</v>
      </c>
      <c r="AC2" s="75"/>
      <c r="AD2" s="91"/>
      <c r="AE2" s="91"/>
      <c r="AF2" s="98">
        <f>H2</f>
        <v>1</v>
      </c>
      <c r="AG2" s="106">
        <f>INT((AF2-1)/12)</f>
        <v>0</v>
      </c>
    </row>
    <row r="3" spans="1:53" ht="12" thickBot="1">
      <c r="A3" s="18" t="s">
        <v>68</v>
      </c>
      <c r="B3" s="224">
        <f>Dados!C16</f>
        <v>970900</v>
      </c>
      <c r="E3" s="89"/>
      <c r="F3" s="89"/>
      <c r="G3" s="89">
        <v>0</v>
      </c>
      <c r="H3" s="83">
        <f>H2+1</f>
        <v>2</v>
      </c>
      <c r="I3" s="90">
        <f>I2+J2</f>
        <v>39633</v>
      </c>
      <c r="J3" s="83">
        <f aca="true" t="shared" si="0" ref="J3:J10">DATE(YEAR(I3),MONTH(I3)+1,DAY(I3))-DATE(YEAR(I3),MONTH(I3),DAY(I3))</f>
        <v>31</v>
      </c>
      <c r="K3" s="94"/>
      <c r="L3" s="76"/>
      <c r="M3" s="76"/>
      <c r="N3" s="76"/>
      <c r="O3" s="76"/>
      <c r="P3" s="76"/>
      <c r="Q3" s="100"/>
      <c r="R3" s="100"/>
      <c r="S3" s="100"/>
      <c r="T3" s="100"/>
      <c r="U3" s="299"/>
      <c r="V3" s="253">
        <f aca="true" t="shared" si="1" ref="V3:V66">O3+P3+R3</f>
        <v>0</v>
      </c>
      <c r="W3" s="258">
        <f aca="true" t="shared" si="2" ref="W3:W66">Q3</f>
        <v>0</v>
      </c>
      <c r="X3" s="258">
        <f aca="true" t="shared" si="3" ref="X3:X66">W3-V3+X2</f>
        <v>0</v>
      </c>
      <c r="Y3" s="8">
        <f>V3/((D$26+1)^(H3-1))</f>
        <v>0</v>
      </c>
      <c r="Z3" s="286">
        <f>Z2+Y3</f>
        <v>0</v>
      </c>
      <c r="AA3" s="8">
        <f>W3/((D$26+1)^(H3-1))</f>
        <v>0</v>
      </c>
      <c r="AB3" s="292">
        <f>AA3+AB2</f>
        <v>0</v>
      </c>
      <c r="AC3" s="25"/>
      <c r="AD3" s="91"/>
      <c r="AE3" s="91"/>
      <c r="AF3" s="98">
        <f>H3</f>
        <v>2</v>
      </c>
      <c r="AG3" s="106">
        <f aca="true" t="shared" si="4" ref="AG3:AG41">INT((AF3-1)/12)</f>
        <v>0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17"/>
      <c r="BA3" s="17"/>
    </row>
    <row r="4" spans="1:58" ht="11.25">
      <c r="A4" s="18" t="str">
        <f>Dados!B19</f>
        <v>TJLP (Taxa utilizada pelo BNDES) a.a.</v>
      </c>
      <c r="B4" s="225">
        <f>Dados!C19</f>
        <v>0.065</v>
      </c>
      <c r="C4" s="17"/>
      <c r="D4" s="17"/>
      <c r="G4" s="85">
        <v>1</v>
      </c>
      <c r="H4" s="86">
        <f aca="true" t="shared" si="5" ref="G4:H37">H3+1</f>
        <v>3</v>
      </c>
      <c r="I4" s="88">
        <f aca="true" t="shared" si="6" ref="I4:I10">I3+J3</f>
        <v>39664</v>
      </c>
      <c r="J4" s="86">
        <f t="shared" si="0"/>
        <v>31</v>
      </c>
      <c r="K4" s="96" t="s">
        <v>71</v>
      </c>
      <c r="L4" s="78">
        <f>B17</f>
        <v>17850000</v>
      </c>
      <c r="M4" s="78"/>
      <c r="N4" s="78"/>
      <c r="O4" s="78">
        <f>B18</f>
        <v>7650000</v>
      </c>
      <c r="P4" s="78"/>
      <c r="V4" s="253">
        <f t="shared" si="1"/>
        <v>7650000</v>
      </c>
      <c r="W4" s="253">
        <f t="shared" si="2"/>
        <v>0</v>
      </c>
      <c r="X4" s="253">
        <f t="shared" si="3"/>
        <v>-7650000</v>
      </c>
      <c r="Y4" s="254">
        <f>V4/((D$26+1)^(G4-1))</f>
        <v>7650000</v>
      </c>
      <c r="Z4" s="287">
        <f aca="true" t="shared" si="7" ref="Z4:Z67">Z3+Y4</f>
        <v>7650000</v>
      </c>
      <c r="AA4" s="254">
        <f aca="true" t="shared" si="8" ref="AA4:AA67">W4/((D$26+1)^(G4-1))</f>
        <v>0</v>
      </c>
      <c r="AB4" s="293">
        <f>AA4+AB3</f>
        <v>0</v>
      </c>
      <c r="AC4" s="75"/>
      <c r="AD4" s="91"/>
      <c r="AE4" s="91">
        <f>G4-1</f>
        <v>0</v>
      </c>
      <c r="AF4" s="98">
        <f>H4</f>
        <v>3</v>
      </c>
      <c r="AG4" s="106">
        <f t="shared" si="4"/>
        <v>0</v>
      </c>
      <c r="BB4" s="17"/>
      <c r="BC4" s="17"/>
      <c r="BD4" s="17"/>
      <c r="BE4" s="17"/>
      <c r="BF4" s="17"/>
    </row>
    <row r="5" spans="1:36" ht="12" thickBot="1">
      <c r="A5" s="18" t="s">
        <v>114</v>
      </c>
      <c r="B5" s="278">
        <f>Dados!C21</f>
        <v>0.04</v>
      </c>
      <c r="E5" s="89"/>
      <c r="F5" s="89"/>
      <c r="G5" s="83">
        <f>G4+1</f>
        <v>2</v>
      </c>
      <c r="H5" s="83">
        <f>H4+1</f>
        <v>4</v>
      </c>
      <c r="I5" s="90">
        <f>I4+J4</f>
        <v>39695</v>
      </c>
      <c r="J5" s="83">
        <f t="shared" si="0"/>
        <v>30</v>
      </c>
      <c r="K5" s="89"/>
      <c r="L5" s="81"/>
      <c r="M5" s="81"/>
      <c r="N5" s="81"/>
      <c r="O5" s="76"/>
      <c r="P5" s="81"/>
      <c r="Q5" s="101"/>
      <c r="R5" s="101"/>
      <c r="S5" s="101"/>
      <c r="T5" s="101"/>
      <c r="U5" s="301"/>
      <c r="V5" s="253">
        <f t="shared" si="1"/>
        <v>0</v>
      </c>
      <c r="W5" s="258">
        <f t="shared" si="2"/>
        <v>0</v>
      </c>
      <c r="X5" s="258">
        <f t="shared" si="3"/>
        <v>-7650000</v>
      </c>
      <c r="Y5" s="254">
        <f aca="true" t="shared" si="9" ref="Y5:Y20">V5/((D$26+1)^(G5-1))</f>
        <v>0</v>
      </c>
      <c r="Z5" s="286">
        <f t="shared" si="7"/>
        <v>7650000</v>
      </c>
      <c r="AA5" s="259">
        <f t="shared" si="8"/>
        <v>0</v>
      </c>
      <c r="AB5" s="292">
        <f aca="true" t="shared" si="10" ref="AB5:AB68">AA5+AB4</f>
        <v>0</v>
      </c>
      <c r="AC5" s="74"/>
      <c r="AD5" s="91"/>
      <c r="AE5" s="91">
        <f aca="true" t="shared" si="11" ref="AE5:AE11">G5-1</f>
        <v>1</v>
      </c>
      <c r="AF5" s="98">
        <f aca="true" t="shared" si="12" ref="AF5:AF12">H5</f>
        <v>4</v>
      </c>
      <c r="AG5" s="106">
        <f t="shared" si="4"/>
        <v>0</v>
      </c>
      <c r="AJ5" s="3" t="s">
        <v>63</v>
      </c>
    </row>
    <row r="6" spans="1:40" ht="11.25">
      <c r="A6" s="18" t="str">
        <f>Dados!B20</f>
        <v>Juros contrato Agente Financeiro a.a.</v>
      </c>
      <c r="B6" s="225">
        <f>Dados!C20</f>
        <v>0.02</v>
      </c>
      <c r="C6" s="17"/>
      <c r="D6" s="17"/>
      <c r="E6" s="98">
        <f aca="true" t="shared" si="13" ref="E6:E69">INT((AD6-1)/12)+1</f>
        <v>1</v>
      </c>
      <c r="F6" s="111">
        <v>1</v>
      </c>
      <c r="G6" s="109">
        <f t="shared" si="5"/>
        <v>3</v>
      </c>
      <c r="H6" s="109">
        <f t="shared" si="5"/>
        <v>5</v>
      </c>
      <c r="I6" s="110">
        <f t="shared" si="6"/>
        <v>39725</v>
      </c>
      <c r="J6" s="109">
        <f t="shared" si="0"/>
        <v>31</v>
      </c>
      <c r="K6" s="111" t="s">
        <v>72</v>
      </c>
      <c r="L6" s="112">
        <f>L4*((D$21+1)^(J4+J5))</f>
        <v>17921990.99725375</v>
      </c>
      <c r="M6" s="112"/>
      <c r="N6" s="112">
        <f>L4*((D$22+1)^(J4+J5)-1)</f>
        <v>177112.0736882328</v>
      </c>
      <c r="O6" s="112"/>
      <c r="P6" s="112">
        <f aca="true" t="shared" si="14" ref="P6:P38">N6+M6</f>
        <v>177112.0736882328</v>
      </c>
      <c r="Q6" s="113">
        <f aca="true" t="shared" si="15" ref="Q6:Q69">B$3*(1+B$25)^(E6-1)</f>
        <v>970900</v>
      </c>
      <c r="R6" s="113">
        <f>Dados!C$10</f>
        <v>589475</v>
      </c>
      <c r="S6" s="113">
        <f>R6+P6</f>
        <v>766587.0736882328</v>
      </c>
      <c r="T6" s="113">
        <f>S6/Dados!C$9</f>
        <v>110.5388714763133</v>
      </c>
      <c r="U6" s="302"/>
      <c r="V6" s="253">
        <f t="shared" si="1"/>
        <v>766587.0736882328</v>
      </c>
      <c r="W6" s="253">
        <f t="shared" si="2"/>
        <v>970900</v>
      </c>
      <c r="X6" s="253">
        <f t="shared" si="3"/>
        <v>-7445687.073688233</v>
      </c>
      <c r="Y6" s="254">
        <f t="shared" si="9"/>
        <v>744644.2418102599</v>
      </c>
      <c r="Z6" s="287">
        <f t="shared" si="7"/>
        <v>8394644.24181026</v>
      </c>
      <c r="AA6" s="254">
        <f t="shared" si="8"/>
        <v>943108.903330676</v>
      </c>
      <c r="AB6" s="293">
        <f t="shared" si="10"/>
        <v>943108.903330676</v>
      </c>
      <c r="AC6" s="75"/>
      <c r="AD6" s="91">
        <f>1</f>
        <v>1</v>
      </c>
      <c r="AE6" s="91">
        <f t="shared" si="11"/>
        <v>2</v>
      </c>
      <c r="AF6" s="98">
        <f t="shared" si="12"/>
        <v>5</v>
      </c>
      <c r="AG6" s="106">
        <f t="shared" si="4"/>
        <v>0</v>
      </c>
      <c r="AH6" s="64">
        <v>1</v>
      </c>
      <c r="AI6" s="65">
        <v>30</v>
      </c>
      <c r="AJ6" s="16" t="str">
        <f>CONCATENATE($AJ$5,AI6)</f>
        <v>ca30</v>
      </c>
      <c r="AK6" s="15">
        <f ca="1">INDIRECT(AJ6)</f>
        <v>0</v>
      </c>
      <c r="AL6" s="27" t="e">
        <f ca="1">INDIRECT(CONCATENATE("Receitas!F",AM6))</f>
        <v>#REF!</v>
      </c>
      <c r="AM6" s="66">
        <v>14</v>
      </c>
      <c r="AN6" s="23"/>
    </row>
    <row r="7" spans="1:40" ht="11.25">
      <c r="A7" s="18" t="s">
        <v>38</v>
      </c>
      <c r="B7" s="225">
        <f>Dados!C24</f>
        <v>0</v>
      </c>
      <c r="C7" s="17"/>
      <c r="D7" s="17"/>
      <c r="E7" s="98">
        <f t="shared" si="13"/>
        <v>1</v>
      </c>
      <c r="F7" s="91">
        <f aca="true" t="shared" si="16" ref="F7:F37">F6+1</f>
        <v>2</v>
      </c>
      <c r="G7" s="86">
        <f t="shared" si="5"/>
        <v>4</v>
      </c>
      <c r="H7" s="86">
        <f t="shared" si="5"/>
        <v>6</v>
      </c>
      <c r="I7" s="92">
        <f t="shared" si="6"/>
        <v>39756</v>
      </c>
      <c r="J7" s="86">
        <f t="shared" si="0"/>
        <v>30</v>
      </c>
      <c r="K7" s="91" t="s">
        <v>8</v>
      </c>
      <c r="L7" s="82">
        <f aca="true" t="shared" si="17" ref="L7:L38">(L6-M6)*((D$21+1)^J6)</f>
        <v>17958687.78254574</v>
      </c>
      <c r="M7" s="82"/>
      <c r="N7" s="82">
        <f aca="true" t="shared" si="18" ref="N7:N38">L6*((D$22+1)^J6-1)</f>
        <v>90151.37222890242</v>
      </c>
      <c r="O7" s="82"/>
      <c r="P7" s="82">
        <f t="shared" si="14"/>
        <v>90151.37222890242</v>
      </c>
      <c r="Q7" s="113">
        <f t="shared" si="15"/>
        <v>970900</v>
      </c>
      <c r="R7" s="113">
        <f>Dados!C$10</f>
        <v>589475</v>
      </c>
      <c r="S7" s="113">
        <f aca="true" t="shared" si="19" ref="S7:S67">R7+P7</f>
        <v>679626.3722289024</v>
      </c>
      <c r="T7" s="113">
        <f>S7/Dados!C$9</f>
        <v>97.9994768895317</v>
      </c>
      <c r="U7" s="302"/>
      <c r="V7" s="253">
        <f t="shared" si="1"/>
        <v>679626.3722289024</v>
      </c>
      <c r="W7" s="253">
        <f t="shared" si="2"/>
        <v>970900</v>
      </c>
      <c r="X7" s="253">
        <f t="shared" si="3"/>
        <v>-7154413.445917136</v>
      </c>
      <c r="Y7" s="254">
        <f t="shared" si="9"/>
        <v>650655.6995722086</v>
      </c>
      <c r="Z7" s="287">
        <f t="shared" si="7"/>
        <v>9045299.94138247</v>
      </c>
      <c r="AA7" s="254">
        <f t="shared" si="8"/>
        <v>929513.1038586147</v>
      </c>
      <c r="AB7" s="293">
        <f t="shared" si="10"/>
        <v>1872622.0071892906</v>
      </c>
      <c r="AC7" s="45"/>
      <c r="AD7" s="98">
        <f>AD6+1</f>
        <v>2</v>
      </c>
      <c r="AE7" s="91">
        <f t="shared" si="11"/>
        <v>3</v>
      </c>
      <c r="AF7" s="98">
        <f t="shared" si="12"/>
        <v>6</v>
      </c>
      <c r="AG7" s="106">
        <f t="shared" si="4"/>
        <v>0</v>
      </c>
      <c r="AH7" s="67">
        <f>AH6+1</f>
        <v>2</v>
      </c>
      <c r="AI7" s="7">
        <f>AI6+12</f>
        <v>42</v>
      </c>
      <c r="AJ7" s="7" t="str">
        <f aca="true" t="shared" si="20" ref="AJ7:AJ25">CONCATENATE($AJ$5,AI7)</f>
        <v>ca42</v>
      </c>
      <c r="AK7" s="11">
        <f ca="1" t="shared" si="21" ref="AK7:AK25">INDIRECT(AJ7)</f>
        <v>0</v>
      </c>
      <c r="AL7" s="24" t="e">
        <f ca="1" t="shared" si="22" ref="AL7:AL25">INDIRECT(CONCATENATE("Receitas!F",AM7))</f>
        <v>#REF!</v>
      </c>
      <c r="AM7" s="46">
        <f>AM6+12</f>
        <v>26</v>
      </c>
      <c r="AN7" s="23"/>
    </row>
    <row r="8" spans="1:40" ht="11.25">
      <c r="A8" s="18" t="str">
        <f>Dados!B25</f>
        <v>Data Inicial do Empreendimento</v>
      </c>
      <c r="B8" s="226">
        <f>Dados!C25</f>
        <v>39603</v>
      </c>
      <c r="E8" s="98">
        <f t="shared" si="13"/>
        <v>1</v>
      </c>
      <c r="F8" s="91">
        <f t="shared" si="16"/>
        <v>3</v>
      </c>
      <c r="G8" s="86">
        <f t="shared" si="5"/>
        <v>5</v>
      </c>
      <c r="H8" s="86">
        <f t="shared" si="5"/>
        <v>7</v>
      </c>
      <c r="I8" s="92">
        <f t="shared" si="6"/>
        <v>39786</v>
      </c>
      <c r="J8" s="86">
        <f t="shared" si="0"/>
        <v>31</v>
      </c>
      <c r="K8" s="91" t="s">
        <v>8</v>
      </c>
      <c r="L8" s="82">
        <f t="shared" si="17"/>
        <v>17994272.34205291</v>
      </c>
      <c r="M8" s="82"/>
      <c r="N8" s="82">
        <f t="shared" si="18"/>
        <v>87414.82086876976</v>
      </c>
      <c r="O8" s="82"/>
      <c r="P8" s="82">
        <f t="shared" si="14"/>
        <v>87414.82086876976</v>
      </c>
      <c r="Q8" s="113">
        <f t="shared" si="15"/>
        <v>970900</v>
      </c>
      <c r="R8" s="113">
        <f>Dados!C$10</f>
        <v>589475</v>
      </c>
      <c r="S8" s="113">
        <f t="shared" si="19"/>
        <v>676889.8208687698</v>
      </c>
      <c r="T8" s="113">
        <f>S8/Dados!C$9</f>
        <v>97.60487683760199</v>
      </c>
      <c r="U8" s="302"/>
      <c r="V8" s="253">
        <f t="shared" si="1"/>
        <v>676889.8208687698</v>
      </c>
      <c r="W8" s="253">
        <f t="shared" si="2"/>
        <v>970900</v>
      </c>
      <c r="X8" s="253">
        <f t="shared" si="3"/>
        <v>-6860403.266785906</v>
      </c>
      <c r="Y8" s="254">
        <f t="shared" si="9"/>
        <v>638693.7562375091</v>
      </c>
      <c r="Z8" s="287">
        <f t="shared" si="7"/>
        <v>9683993.697619978</v>
      </c>
      <c r="AA8" s="254">
        <f t="shared" si="8"/>
        <v>916113.3005887221</v>
      </c>
      <c r="AB8" s="293">
        <f t="shared" si="10"/>
        <v>2788735.307778013</v>
      </c>
      <c r="AC8" s="45"/>
      <c r="AD8" s="98">
        <f aca="true" t="shared" si="23" ref="AD8:AD32">AD7+1</f>
        <v>3</v>
      </c>
      <c r="AE8" s="91">
        <f t="shared" si="11"/>
        <v>4</v>
      </c>
      <c r="AF8" s="98">
        <f t="shared" si="12"/>
        <v>7</v>
      </c>
      <c r="AG8" s="106">
        <f t="shared" si="4"/>
        <v>0</v>
      </c>
      <c r="AH8" s="67">
        <f aca="true" t="shared" si="24" ref="AH8:AH24">AH7+1</f>
        <v>3</v>
      </c>
      <c r="AI8" s="7">
        <f aca="true" t="shared" si="25" ref="AI8:AI25">AI7+12</f>
        <v>54</v>
      </c>
      <c r="AJ8" s="7" t="str">
        <f t="shared" si="20"/>
        <v>ca54</v>
      </c>
      <c r="AK8" s="11">
        <f ca="1" t="shared" si="21"/>
        <v>0</v>
      </c>
      <c r="AL8" s="24" t="e">
        <f ca="1" t="shared" si="22"/>
        <v>#REF!</v>
      </c>
      <c r="AM8" s="46">
        <f aca="true" t="shared" si="26" ref="AM8:AM25">AM7+12</f>
        <v>38</v>
      </c>
      <c r="AN8" s="23"/>
    </row>
    <row r="9" spans="1:40" ht="12" thickBot="1">
      <c r="A9" s="35" t="s">
        <v>9</v>
      </c>
      <c r="B9" s="227">
        <f>YEAR(B8)</f>
        <v>2008</v>
      </c>
      <c r="E9" s="98">
        <f t="shared" si="13"/>
        <v>1</v>
      </c>
      <c r="F9" s="91">
        <f t="shared" si="16"/>
        <v>4</v>
      </c>
      <c r="G9" s="86">
        <f t="shared" si="5"/>
        <v>6</v>
      </c>
      <c r="H9" s="86">
        <f t="shared" si="5"/>
        <v>8</v>
      </c>
      <c r="I9" s="92">
        <f t="shared" si="6"/>
        <v>39817</v>
      </c>
      <c r="J9" s="86">
        <f t="shared" si="0"/>
        <v>31</v>
      </c>
      <c r="K9" s="91" t="s">
        <v>8</v>
      </c>
      <c r="L9" s="82">
        <f t="shared" si="17"/>
        <v>18031117.129483234</v>
      </c>
      <c r="M9" s="82"/>
      <c r="N9" s="82">
        <f t="shared" si="18"/>
        <v>90514.96254770088</v>
      </c>
      <c r="O9" s="82"/>
      <c r="P9" s="82">
        <f t="shared" si="14"/>
        <v>90514.96254770088</v>
      </c>
      <c r="Q9" s="113">
        <f t="shared" si="15"/>
        <v>970900</v>
      </c>
      <c r="R9" s="113">
        <f>Dados!C$10</f>
        <v>589475</v>
      </c>
      <c r="S9" s="113">
        <f t="shared" si="19"/>
        <v>679989.9625477009</v>
      </c>
      <c r="T9" s="113">
        <f>S9/Dados!C$9</f>
        <v>98.05190519793811</v>
      </c>
      <c r="U9" s="302"/>
      <c r="V9" s="253">
        <f t="shared" si="1"/>
        <v>679989.9625477009</v>
      </c>
      <c r="W9" s="253">
        <f t="shared" si="2"/>
        <v>970900</v>
      </c>
      <c r="X9" s="253">
        <f t="shared" si="3"/>
        <v>-6569493.229333607</v>
      </c>
      <c r="Y9" s="254">
        <f t="shared" si="9"/>
        <v>632369.4215600799</v>
      </c>
      <c r="Z9" s="287">
        <f t="shared" si="7"/>
        <v>10316363.119180059</v>
      </c>
      <c r="AA9" s="254">
        <f t="shared" si="8"/>
        <v>902906.668051901</v>
      </c>
      <c r="AB9" s="293">
        <f t="shared" si="10"/>
        <v>3691641.975829914</v>
      </c>
      <c r="AC9" s="45"/>
      <c r="AD9" s="98">
        <f t="shared" si="23"/>
        <v>4</v>
      </c>
      <c r="AE9" s="91">
        <f t="shared" si="11"/>
        <v>5</v>
      </c>
      <c r="AF9" s="98">
        <f t="shared" si="12"/>
        <v>8</v>
      </c>
      <c r="AG9" s="106">
        <f t="shared" si="4"/>
        <v>0</v>
      </c>
      <c r="AH9" s="67">
        <f t="shared" si="24"/>
        <v>4</v>
      </c>
      <c r="AI9" s="7">
        <f t="shared" si="25"/>
        <v>66</v>
      </c>
      <c r="AJ9" s="7" t="str">
        <f t="shared" si="20"/>
        <v>ca66</v>
      </c>
      <c r="AK9" s="11">
        <f ca="1" t="shared" si="21"/>
        <v>0</v>
      </c>
      <c r="AL9" s="24" t="e">
        <f ca="1" t="shared" si="22"/>
        <v>#REF!</v>
      </c>
      <c r="AM9" s="46">
        <f t="shared" si="26"/>
        <v>50</v>
      </c>
      <c r="AN9" s="23"/>
    </row>
    <row r="10" spans="1:40" ht="11.25">
      <c r="A10" s="124" t="str">
        <f>Dados!B14</f>
        <v>Dados Econômicos</v>
      </c>
      <c r="B10" s="235"/>
      <c r="E10" s="98">
        <f t="shared" si="13"/>
        <v>1</v>
      </c>
      <c r="F10" s="91">
        <f t="shared" si="16"/>
        <v>5</v>
      </c>
      <c r="G10" s="86">
        <f t="shared" si="5"/>
        <v>7</v>
      </c>
      <c r="H10" s="86">
        <f t="shared" si="5"/>
        <v>9</v>
      </c>
      <c r="I10" s="92">
        <f t="shared" si="6"/>
        <v>39848</v>
      </c>
      <c r="J10" s="86">
        <f t="shared" si="0"/>
        <v>28</v>
      </c>
      <c r="K10" s="91" t="s">
        <v>8</v>
      </c>
      <c r="L10" s="82">
        <f t="shared" si="17"/>
        <v>18068037.35971752</v>
      </c>
      <c r="M10" s="82"/>
      <c r="N10" s="82">
        <f t="shared" si="18"/>
        <v>90700.29955332904</v>
      </c>
      <c r="O10" s="82"/>
      <c r="P10" s="82">
        <f t="shared" si="14"/>
        <v>90700.29955332904</v>
      </c>
      <c r="Q10" s="113">
        <f t="shared" si="15"/>
        <v>970900</v>
      </c>
      <c r="R10" s="113">
        <f>Dados!C$10</f>
        <v>589475</v>
      </c>
      <c r="S10" s="113">
        <f t="shared" si="19"/>
        <v>680175.299553329</v>
      </c>
      <c r="T10" s="113">
        <f>S10/Dados!C$9</f>
        <v>98.07863007257808</v>
      </c>
      <c r="U10" s="302"/>
      <c r="V10" s="253">
        <f t="shared" si="1"/>
        <v>680175.299553329</v>
      </c>
      <c r="W10" s="253">
        <f t="shared" si="2"/>
        <v>970900</v>
      </c>
      <c r="X10" s="253">
        <f t="shared" si="3"/>
        <v>-6278768.528886936</v>
      </c>
      <c r="Y10" s="254">
        <f t="shared" si="9"/>
        <v>623423.0961178025</v>
      </c>
      <c r="Z10" s="287">
        <f t="shared" si="7"/>
        <v>10939786.215297861</v>
      </c>
      <c r="AA10" s="254">
        <f t="shared" si="8"/>
        <v>889890.421510841</v>
      </c>
      <c r="AB10" s="293">
        <f t="shared" si="10"/>
        <v>4581532.397340755</v>
      </c>
      <c r="AC10" s="45"/>
      <c r="AD10" s="98">
        <f t="shared" si="23"/>
        <v>5</v>
      </c>
      <c r="AE10" s="91">
        <f t="shared" si="11"/>
        <v>6</v>
      </c>
      <c r="AF10" s="98">
        <f t="shared" si="12"/>
        <v>9</v>
      </c>
      <c r="AG10" s="106">
        <f t="shared" si="4"/>
        <v>0</v>
      </c>
      <c r="AH10" s="67">
        <f t="shared" si="24"/>
        <v>5</v>
      </c>
      <c r="AI10" s="7">
        <f t="shared" si="25"/>
        <v>78</v>
      </c>
      <c r="AJ10" s="7" t="str">
        <f t="shared" si="20"/>
        <v>ca78</v>
      </c>
      <c r="AK10" s="11">
        <f ca="1" t="shared" si="21"/>
        <v>0</v>
      </c>
      <c r="AL10" s="24" t="e">
        <f ca="1" t="shared" si="22"/>
        <v>#REF!</v>
      </c>
      <c r="AM10" s="46">
        <f t="shared" si="26"/>
        <v>62</v>
      </c>
      <c r="AN10" s="23"/>
    </row>
    <row r="11" spans="1:40" ht="11.25">
      <c r="A11" s="38" t="s">
        <v>1</v>
      </c>
      <c r="B11" s="229">
        <f>100*Dados!C19</f>
        <v>6.5</v>
      </c>
      <c r="E11" s="98">
        <f t="shared" si="13"/>
        <v>1</v>
      </c>
      <c r="F11" s="91">
        <f t="shared" si="16"/>
        <v>6</v>
      </c>
      <c r="G11" s="86">
        <f t="shared" si="5"/>
        <v>8</v>
      </c>
      <c r="H11" s="86">
        <f t="shared" si="5"/>
        <v>10</v>
      </c>
      <c r="I11" s="92">
        <f aca="true" t="shared" si="27" ref="I11:I38">I10+J10</f>
        <v>39876</v>
      </c>
      <c r="J11" s="86">
        <f aca="true" t="shared" si="28" ref="J11:J38">DATE(YEAR(I11),MONTH(I11)+1,DAY(I11))-DATE(YEAR(I11),MONTH(I11),DAY(I11))</f>
        <v>31</v>
      </c>
      <c r="K11" s="91" t="s">
        <v>8</v>
      </c>
      <c r="L11" s="82">
        <f t="shared" si="17"/>
        <v>18101449.63763017</v>
      </c>
      <c r="M11" s="82"/>
      <c r="N11" s="82">
        <f t="shared" si="18"/>
        <v>82070.65116720577</v>
      </c>
      <c r="O11" s="82"/>
      <c r="P11" s="82">
        <f t="shared" si="14"/>
        <v>82070.65116720577</v>
      </c>
      <c r="Q11" s="113">
        <f t="shared" si="15"/>
        <v>970900</v>
      </c>
      <c r="R11" s="113">
        <f>Dados!C$10</f>
        <v>589475</v>
      </c>
      <c r="S11" s="113">
        <f t="shared" si="19"/>
        <v>671545.6511672058</v>
      </c>
      <c r="T11" s="113">
        <f>S11/Dados!C$9</f>
        <v>96.834268373065</v>
      </c>
      <c r="U11" s="302"/>
      <c r="V11" s="253">
        <f t="shared" si="1"/>
        <v>671545.6511672058</v>
      </c>
      <c r="W11" s="253">
        <f t="shared" si="2"/>
        <v>970900</v>
      </c>
      <c r="X11" s="253">
        <f t="shared" si="3"/>
        <v>-5979414.180054141</v>
      </c>
      <c r="Y11" s="254">
        <f t="shared" si="9"/>
        <v>606640.2807601051</v>
      </c>
      <c r="Z11" s="287">
        <f t="shared" si="7"/>
        <v>11546426.496057967</v>
      </c>
      <c r="AA11" s="254">
        <f t="shared" si="8"/>
        <v>877061.8163728325</v>
      </c>
      <c r="AB11" s="293">
        <f t="shared" si="10"/>
        <v>5458594.213713587</v>
      </c>
      <c r="AC11" s="45"/>
      <c r="AD11" s="98">
        <f t="shared" si="23"/>
        <v>6</v>
      </c>
      <c r="AE11" s="91">
        <f t="shared" si="11"/>
        <v>7</v>
      </c>
      <c r="AF11" s="98">
        <f t="shared" si="12"/>
        <v>10</v>
      </c>
      <c r="AG11" s="106">
        <f t="shared" si="4"/>
        <v>0</v>
      </c>
      <c r="AH11" s="67">
        <f t="shared" si="24"/>
        <v>6</v>
      </c>
      <c r="AI11" s="7">
        <f t="shared" si="25"/>
        <v>90</v>
      </c>
      <c r="AJ11" s="7" t="str">
        <f t="shared" si="20"/>
        <v>ca90</v>
      </c>
      <c r="AK11" s="11">
        <f ca="1" t="shared" si="21"/>
        <v>0</v>
      </c>
      <c r="AL11" s="24" t="e">
        <f ca="1" t="shared" si="22"/>
        <v>#REF!</v>
      </c>
      <c r="AM11" s="46">
        <f t="shared" si="26"/>
        <v>74</v>
      </c>
      <c r="AN11" s="23"/>
    </row>
    <row r="12" spans="1:58" ht="11.25">
      <c r="A12" s="18" t="s">
        <v>116</v>
      </c>
      <c r="B12" s="279">
        <f>100*Dados!C21</f>
        <v>4</v>
      </c>
      <c r="E12" s="98">
        <f t="shared" si="13"/>
        <v>1</v>
      </c>
      <c r="F12" s="91">
        <f t="shared" si="16"/>
        <v>7</v>
      </c>
      <c r="G12" s="86">
        <f t="shared" si="5"/>
        <v>9</v>
      </c>
      <c r="H12" s="86">
        <f t="shared" si="5"/>
        <v>11</v>
      </c>
      <c r="I12" s="92">
        <f t="shared" si="27"/>
        <v>39907</v>
      </c>
      <c r="J12" s="86">
        <f t="shared" si="28"/>
        <v>30</v>
      </c>
      <c r="K12" s="91" t="s">
        <v>6</v>
      </c>
      <c r="L12" s="82">
        <f t="shared" si="17"/>
        <v>18138513.87959568</v>
      </c>
      <c r="M12" s="267">
        <f>L12/(120-G11)</f>
        <v>161951.01678210427</v>
      </c>
      <c r="N12" s="82">
        <f t="shared" si="18"/>
        <v>91054.08681517502</v>
      </c>
      <c r="O12" s="82"/>
      <c r="P12" s="82">
        <f t="shared" si="14"/>
        <v>253005.1035972793</v>
      </c>
      <c r="Q12" s="113">
        <f t="shared" si="15"/>
        <v>970900</v>
      </c>
      <c r="R12" s="113">
        <f>Dados!C$10</f>
        <v>589475</v>
      </c>
      <c r="S12" s="113">
        <f t="shared" si="19"/>
        <v>842480.1035972793</v>
      </c>
      <c r="T12" s="113">
        <f>S12/Dados!C$9</f>
        <v>121.48235091525297</v>
      </c>
      <c r="U12" s="302"/>
      <c r="V12" s="253">
        <f t="shared" si="1"/>
        <v>842480.1035972793</v>
      </c>
      <c r="W12" s="253">
        <f t="shared" si="2"/>
        <v>970900</v>
      </c>
      <c r="X12" s="253">
        <f t="shared" si="3"/>
        <v>-5850994.283651421</v>
      </c>
      <c r="Y12" s="254">
        <f t="shared" si="9"/>
        <v>750082.4910399839</v>
      </c>
      <c r="Z12" s="287">
        <f t="shared" si="7"/>
        <v>12296508.98709795</v>
      </c>
      <c r="AA12" s="254">
        <f t="shared" si="8"/>
        <v>864418.1476110438</v>
      </c>
      <c r="AB12" s="293">
        <f t="shared" si="10"/>
        <v>6323012.361324631</v>
      </c>
      <c r="AC12" s="45"/>
      <c r="AD12" s="98">
        <f t="shared" si="23"/>
        <v>7</v>
      </c>
      <c r="AE12" s="91">
        <f aca="true" t="shared" si="29" ref="AE12:AE51">G12-1</f>
        <v>8</v>
      </c>
      <c r="AF12" s="98">
        <f t="shared" si="12"/>
        <v>11</v>
      </c>
      <c r="AG12" s="106">
        <f t="shared" si="4"/>
        <v>0</v>
      </c>
      <c r="AH12" s="67">
        <f t="shared" si="24"/>
        <v>7</v>
      </c>
      <c r="AI12" s="7">
        <f t="shared" si="25"/>
        <v>102</v>
      </c>
      <c r="AJ12" s="7" t="str">
        <f t="shared" si="20"/>
        <v>ca102</v>
      </c>
      <c r="AK12" s="11">
        <f ca="1" t="shared" si="21"/>
        <v>0</v>
      </c>
      <c r="AL12" s="24" t="e">
        <f ca="1" t="shared" si="22"/>
        <v>#REF!</v>
      </c>
      <c r="AM12" s="46">
        <f t="shared" si="26"/>
        <v>86</v>
      </c>
      <c r="AN12" s="23"/>
      <c r="BB12" s="17"/>
      <c r="BC12" s="17"/>
      <c r="BD12" s="17"/>
      <c r="BE12" s="17"/>
      <c r="BF12" s="17"/>
    </row>
    <row r="13" spans="1:58" ht="12" thickBot="1">
      <c r="A13" s="280" t="s">
        <v>115</v>
      </c>
      <c r="B13" s="281">
        <f>Dados!C20*100</f>
        <v>2</v>
      </c>
      <c r="E13" s="98">
        <f t="shared" si="13"/>
        <v>1</v>
      </c>
      <c r="F13" s="91">
        <f t="shared" si="16"/>
        <v>8</v>
      </c>
      <c r="G13" s="86">
        <f t="shared" si="5"/>
        <v>10</v>
      </c>
      <c r="H13" s="86">
        <f t="shared" si="5"/>
        <v>12</v>
      </c>
      <c r="I13" s="92">
        <f t="shared" si="27"/>
        <v>39937</v>
      </c>
      <c r="J13" s="86">
        <f t="shared" si="28"/>
        <v>31</v>
      </c>
      <c r="K13" s="91" t="s">
        <v>6</v>
      </c>
      <c r="L13" s="82">
        <f t="shared" si="17"/>
        <v>18012182.84121466</v>
      </c>
      <c r="M13" s="267">
        <f aca="true" t="shared" si="30" ref="M13:M76">L13/(120-G12)</f>
        <v>162271.91748842035</v>
      </c>
      <c r="N13" s="82">
        <f t="shared" si="18"/>
        <v>88290.13348912881</v>
      </c>
      <c r="O13" s="82"/>
      <c r="P13" s="82">
        <f t="shared" si="14"/>
        <v>250562.05097754917</v>
      </c>
      <c r="Q13" s="113">
        <f t="shared" si="15"/>
        <v>970900</v>
      </c>
      <c r="R13" s="113">
        <f>Dados!C$10</f>
        <v>589475</v>
      </c>
      <c r="S13" s="113">
        <f t="shared" si="19"/>
        <v>840037.0509775492</v>
      </c>
      <c r="T13" s="113">
        <f>S13/Dados!C$9</f>
        <v>121.13007223901214</v>
      </c>
      <c r="U13" s="302"/>
      <c r="V13" s="253">
        <f t="shared" si="1"/>
        <v>840037.0509775492</v>
      </c>
      <c r="W13" s="253">
        <f t="shared" si="2"/>
        <v>970900</v>
      </c>
      <c r="X13" s="253">
        <f t="shared" si="3"/>
        <v>-5720131.33462897</v>
      </c>
      <c r="Y13" s="254">
        <f t="shared" si="9"/>
        <v>737125.5898171458</v>
      </c>
      <c r="Z13" s="287">
        <f t="shared" si="7"/>
        <v>13033634.576915096</v>
      </c>
      <c r="AA13" s="254">
        <f t="shared" si="8"/>
        <v>851956.7491941424</v>
      </c>
      <c r="AB13" s="293">
        <f t="shared" si="10"/>
        <v>7174969.110518773</v>
      </c>
      <c r="AC13" s="45"/>
      <c r="AD13" s="98">
        <f t="shared" si="23"/>
        <v>8</v>
      </c>
      <c r="AE13" s="91">
        <f t="shared" si="29"/>
        <v>9</v>
      </c>
      <c r="AF13" s="98">
        <f aca="true" t="shared" si="31" ref="AF13:AF74">H13</f>
        <v>12</v>
      </c>
      <c r="AG13" s="106">
        <f t="shared" si="4"/>
        <v>0</v>
      </c>
      <c r="AH13" s="67">
        <f t="shared" si="24"/>
        <v>8</v>
      </c>
      <c r="AI13" s="7">
        <f t="shared" si="25"/>
        <v>114</v>
      </c>
      <c r="AJ13" s="7" t="str">
        <f t="shared" si="20"/>
        <v>ca114</v>
      </c>
      <c r="AK13" s="11">
        <f ca="1" t="shared" si="21"/>
        <v>0</v>
      </c>
      <c r="AL13" s="24" t="e">
        <f ca="1" t="shared" si="22"/>
        <v>#REF!</v>
      </c>
      <c r="AM13" s="46">
        <f t="shared" si="26"/>
        <v>98</v>
      </c>
      <c r="AN13" s="23"/>
      <c r="BB13" s="17"/>
      <c r="BC13" s="17"/>
      <c r="BD13" s="17"/>
      <c r="BE13" s="17"/>
      <c r="BF13" s="17"/>
    </row>
    <row r="14" spans="1:53" s="17" customFormat="1" ht="11.25">
      <c r="A14" s="124" t="s">
        <v>40</v>
      </c>
      <c r="B14" s="235"/>
      <c r="D14" s="26"/>
      <c r="E14" s="98">
        <f t="shared" si="13"/>
        <v>1</v>
      </c>
      <c r="F14" s="91">
        <f t="shared" si="16"/>
        <v>9</v>
      </c>
      <c r="G14" s="86">
        <f t="shared" si="5"/>
        <v>11</v>
      </c>
      <c r="H14" s="86">
        <f t="shared" si="5"/>
        <v>13</v>
      </c>
      <c r="I14" s="92">
        <f t="shared" si="27"/>
        <v>39968</v>
      </c>
      <c r="J14" s="86">
        <f t="shared" si="28"/>
        <v>30</v>
      </c>
      <c r="K14" s="91" t="s">
        <v>6</v>
      </c>
      <c r="L14" s="82">
        <f t="shared" si="17"/>
        <v>17886460.11899978</v>
      </c>
      <c r="M14" s="267">
        <f t="shared" si="30"/>
        <v>162604.182899998</v>
      </c>
      <c r="N14" s="82">
        <f t="shared" si="18"/>
        <v>90605.05611358782</v>
      </c>
      <c r="O14" s="82"/>
      <c r="P14" s="82">
        <f t="shared" si="14"/>
        <v>253209.23901358584</v>
      </c>
      <c r="Q14" s="113">
        <f t="shared" si="15"/>
        <v>970900</v>
      </c>
      <c r="R14" s="113">
        <f>Dados!C$10</f>
        <v>589475</v>
      </c>
      <c r="S14" s="113">
        <f t="shared" si="19"/>
        <v>842684.2390135858</v>
      </c>
      <c r="T14" s="113">
        <f>S14/Dados!C$9</f>
        <v>121.511786447525</v>
      </c>
      <c r="U14" s="302"/>
      <c r="V14" s="253">
        <f t="shared" si="1"/>
        <v>842684.2390135858</v>
      </c>
      <c r="W14" s="253">
        <f t="shared" si="2"/>
        <v>970900</v>
      </c>
      <c r="X14" s="253">
        <f t="shared" si="3"/>
        <v>-5591915.573642557</v>
      </c>
      <c r="Y14" s="254">
        <f t="shared" si="9"/>
        <v>728788.6321316572</v>
      </c>
      <c r="Z14" s="287">
        <f t="shared" si="7"/>
        <v>13762423.209046753</v>
      </c>
      <c r="AA14" s="254">
        <f t="shared" si="8"/>
        <v>839674.9935241382</v>
      </c>
      <c r="AB14" s="293">
        <f t="shared" si="10"/>
        <v>8014644.104042911</v>
      </c>
      <c r="AC14" s="45"/>
      <c r="AD14" s="98">
        <f t="shared" si="23"/>
        <v>9</v>
      </c>
      <c r="AE14" s="91">
        <f t="shared" si="29"/>
        <v>10</v>
      </c>
      <c r="AF14" s="98">
        <f t="shared" si="31"/>
        <v>13</v>
      </c>
      <c r="AG14" s="106">
        <f t="shared" si="4"/>
        <v>1</v>
      </c>
      <c r="AH14" s="67">
        <f t="shared" si="24"/>
        <v>9</v>
      </c>
      <c r="AI14" s="7">
        <f t="shared" si="25"/>
        <v>126</v>
      </c>
      <c r="AJ14" s="7" t="str">
        <f t="shared" si="20"/>
        <v>ca126</v>
      </c>
      <c r="AK14" s="11">
        <f ca="1" t="shared" si="21"/>
        <v>0</v>
      </c>
      <c r="AL14" s="24" t="e">
        <f ca="1" t="shared" si="22"/>
        <v>#REF!</v>
      </c>
      <c r="AM14" s="46">
        <f t="shared" si="26"/>
        <v>110</v>
      </c>
      <c r="AN14" s="2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5"/>
      <c r="BA14" s="5"/>
    </row>
    <row r="15" spans="1:58" s="17" customFormat="1" ht="11.25">
      <c r="A15" s="18" t="s">
        <v>69</v>
      </c>
      <c r="B15" s="230">
        <f>Dados!C23</f>
        <v>0.3</v>
      </c>
      <c r="C15" s="242"/>
      <c r="D15" s="7"/>
      <c r="E15" s="98">
        <f t="shared" si="13"/>
        <v>1</v>
      </c>
      <c r="F15" s="91">
        <f t="shared" si="16"/>
        <v>10</v>
      </c>
      <c r="G15" s="86">
        <f t="shared" si="5"/>
        <v>12</v>
      </c>
      <c r="H15" s="86">
        <f t="shared" si="5"/>
        <v>14</v>
      </c>
      <c r="I15" s="92">
        <f t="shared" si="27"/>
        <v>39998</v>
      </c>
      <c r="J15" s="86">
        <f t="shared" si="28"/>
        <v>31</v>
      </c>
      <c r="K15" s="91" t="s">
        <v>6</v>
      </c>
      <c r="L15" s="82">
        <f t="shared" si="17"/>
        <v>17758975.183891796</v>
      </c>
      <c r="M15" s="267">
        <f t="shared" si="30"/>
        <v>162926.3778338697</v>
      </c>
      <c r="N15" s="82">
        <f t="shared" si="18"/>
        <v>87063.24906424312</v>
      </c>
      <c r="O15" s="82"/>
      <c r="P15" s="82">
        <f t="shared" si="14"/>
        <v>249989.62689811282</v>
      </c>
      <c r="Q15" s="113">
        <f t="shared" si="15"/>
        <v>970900</v>
      </c>
      <c r="R15" s="113">
        <f>Dados!C$10</f>
        <v>589475</v>
      </c>
      <c r="S15" s="113">
        <f t="shared" si="19"/>
        <v>839464.6268981128</v>
      </c>
      <c r="T15" s="113">
        <f>S15/Dados!C$9</f>
        <v>121.04753091537316</v>
      </c>
      <c r="U15" s="302"/>
      <c r="V15" s="253">
        <f t="shared" si="1"/>
        <v>839464.6268981128</v>
      </c>
      <c r="W15" s="253">
        <f t="shared" si="2"/>
        <v>970900</v>
      </c>
      <c r="X15" s="253">
        <f t="shared" si="3"/>
        <v>-5460480.200540669</v>
      </c>
      <c r="Y15" s="254">
        <f t="shared" si="9"/>
        <v>715538.1455015953</v>
      </c>
      <c r="Z15" s="287">
        <f t="shared" si="7"/>
        <v>14477961.354548348</v>
      </c>
      <c r="AA15" s="254">
        <f t="shared" si="8"/>
        <v>827570.2908823313</v>
      </c>
      <c r="AB15" s="293">
        <f t="shared" si="10"/>
        <v>8842214.394925242</v>
      </c>
      <c r="AC15" s="45"/>
      <c r="AD15" s="98">
        <f t="shared" si="23"/>
        <v>10</v>
      </c>
      <c r="AE15" s="91">
        <f t="shared" si="29"/>
        <v>11</v>
      </c>
      <c r="AF15" s="98">
        <f t="shared" si="31"/>
        <v>14</v>
      </c>
      <c r="AG15" s="106">
        <f t="shared" si="4"/>
        <v>1</v>
      </c>
      <c r="AH15" s="67">
        <f t="shared" si="24"/>
        <v>10</v>
      </c>
      <c r="AI15" s="7">
        <f t="shared" si="25"/>
        <v>138</v>
      </c>
      <c r="AJ15" s="7" t="str">
        <f t="shared" si="20"/>
        <v>ca138</v>
      </c>
      <c r="AK15" s="11">
        <f ca="1" t="shared" si="21"/>
        <v>0</v>
      </c>
      <c r="AL15" s="24" t="e">
        <f ca="1" t="shared" si="22"/>
        <v>#REF!</v>
      </c>
      <c r="AM15" s="46">
        <f t="shared" si="26"/>
        <v>122</v>
      </c>
      <c r="AN15" s="2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5"/>
      <c r="BA15" s="5"/>
      <c r="BB15" s="5"/>
      <c r="BC15" s="5"/>
      <c r="BD15" s="5"/>
      <c r="BE15" s="5"/>
      <c r="BF15" s="5"/>
    </row>
    <row r="16" spans="1:58" s="17" customFormat="1" ht="11.25">
      <c r="A16" s="18" t="s">
        <v>70</v>
      </c>
      <c r="B16" s="245">
        <f>1-B15</f>
        <v>0.7</v>
      </c>
      <c r="C16" s="243"/>
      <c r="D16" s="30"/>
      <c r="E16" s="98">
        <f t="shared" si="13"/>
        <v>1</v>
      </c>
      <c r="F16" s="91">
        <f t="shared" si="16"/>
        <v>11</v>
      </c>
      <c r="G16" s="86">
        <f t="shared" si="5"/>
        <v>13</v>
      </c>
      <c r="H16" s="86">
        <f t="shared" si="5"/>
        <v>15</v>
      </c>
      <c r="I16" s="92">
        <f t="shared" si="27"/>
        <v>40029</v>
      </c>
      <c r="J16" s="86">
        <f t="shared" si="28"/>
        <v>31</v>
      </c>
      <c r="K16" s="91" t="s">
        <v>6</v>
      </c>
      <c r="L16" s="82">
        <f t="shared" si="17"/>
        <v>17632078.19727469</v>
      </c>
      <c r="M16" s="267">
        <f t="shared" si="30"/>
        <v>163259.98330809898</v>
      </c>
      <c r="N16" s="82">
        <f t="shared" si="18"/>
        <v>89331.36850990474</v>
      </c>
      <c r="O16" s="82"/>
      <c r="P16" s="82">
        <f t="shared" si="14"/>
        <v>252591.35181800372</v>
      </c>
      <c r="Q16" s="113">
        <f t="shared" si="15"/>
        <v>970900</v>
      </c>
      <c r="R16" s="113">
        <f>Dados!C$10</f>
        <v>589475</v>
      </c>
      <c r="S16" s="113">
        <f t="shared" si="19"/>
        <v>842066.3518180037</v>
      </c>
      <c r="T16" s="113">
        <f>S16/Dados!C$9</f>
        <v>121.4226895195391</v>
      </c>
      <c r="U16" s="302"/>
      <c r="V16" s="253">
        <f t="shared" si="1"/>
        <v>842066.3518180037</v>
      </c>
      <c r="W16" s="253">
        <f t="shared" si="2"/>
        <v>970900</v>
      </c>
      <c r="X16" s="253">
        <f t="shared" si="3"/>
        <v>-5331646.552358673</v>
      </c>
      <c r="Y16" s="254">
        <f t="shared" si="9"/>
        <v>707408.6662297108</v>
      </c>
      <c r="Z16" s="287">
        <f t="shared" si="7"/>
        <v>15185370.020778058</v>
      </c>
      <c r="AA16" s="254">
        <f t="shared" si="8"/>
        <v>815640.0888832448</v>
      </c>
      <c r="AB16" s="293">
        <f t="shared" si="10"/>
        <v>9657854.483808488</v>
      </c>
      <c r="AC16" s="45"/>
      <c r="AD16" s="98">
        <f t="shared" si="23"/>
        <v>11</v>
      </c>
      <c r="AE16" s="91">
        <f t="shared" si="29"/>
        <v>12</v>
      </c>
      <c r="AF16" s="98">
        <f t="shared" si="31"/>
        <v>15</v>
      </c>
      <c r="AG16" s="106">
        <f t="shared" si="4"/>
        <v>1</v>
      </c>
      <c r="AH16" s="67">
        <f t="shared" si="24"/>
        <v>11</v>
      </c>
      <c r="AI16" s="7">
        <f t="shared" si="25"/>
        <v>150</v>
      </c>
      <c r="AJ16" s="7" t="str">
        <f t="shared" si="20"/>
        <v>ca150</v>
      </c>
      <c r="AK16" s="11">
        <f ca="1" t="shared" si="21"/>
        <v>0</v>
      </c>
      <c r="AL16" s="24" t="e">
        <f ca="1" t="shared" si="22"/>
        <v>#REF!</v>
      </c>
      <c r="AM16" s="46">
        <f t="shared" si="26"/>
        <v>134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5"/>
      <c r="BA16" s="5"/>
      <c r="BB16" s="5"/>
      <c r="BC16" s="5"/>
      <c r="BD16" s="5"/>
      <c r="BE16" s="5"/>
      <c r="BF16" s="5"/>
    </row>
    <row r="17" spans="1:39" ht="12" thickBot="1">
      <c r="A17" s="18" t="s">
        <v>0</v>
      </c>
      <c r="B17" s="246">
        <f>B16*B2</f>
        <v>17850000</v>
      </c>
      <c r="C17" s="73"/>
      <c r="D17" s="30"/>
      <c r="E17" s="97">
        <f t="shared" si="13"/>
        <v>1</v>
      </c>
      <c r="F17" s="89">
        <f t="shared" si="16"/>
        <v>12</v>
      </c>
      <c r="G17" s="83">
        <f t="shared" si="5"/>
        <v>14</v>
      </c>
      <c r="H17" s="83">
        <f t="shared" si="5"/>
        <v>16</v>
      </c>
      <c r="I17" s="90">
        <f t="shared" si="27"/>
        <v>40060</v>
      </c>
      <c r="J17" s="83">
        <f t="shared" si="28"/>
        <v>30</v>
      </c>
      <c r="K17" s="89" t="s">
        <v>6</v>
      </c>
      <c r="L17" s="81">
        <f t="shared" si="17"/>
        <v>17504587.089835405</v>
      </c>
      <c r="M17" s="267">
        <f t="shared" si="30"/>
        <v>163594.2718676206</v>
      </c>
      <c r="N17" s="81">
        <f t="shared" si="18"/>
        <v>88693.05006208285</v>
      </c>
      <c r="O17" s="81"/>
      <c r="P17" s="81">
        <f t="shared" si="14"/>
        <v>252287.32192970347</v>
      </c>
      <c r="Q17" s="99">
        <f t="shared" si="15"/>
        <v>970900</v>
      </c>
      <c r="R17" s="113">
        <f>Dados!C$10</f>
        <v>589475</v>
      </c>
      <c r="S17" s="113">
        <f t="shared" si="19"/>
        <v>841762.3219297035</v>
      </c>
      <c r="T17" s="113">
        <f>S17/Dados!C$9</f>
        <v>121.37884959332422</v>
      </c>
      <c r="U17" s="303"/>
      <c r="V17" s="253">
        <f t="shared" si="1"/>
        <v>841762.3219297035</v>
      </c>
      <c r="W17" s="258">
        <f t="shared" si="2"/>
        <v>970900</v>
      </c>
      <c r="X17" s="258">
        <f t="shared" si="3"/>
        <v>-5202508.874288376</v>
      </c>
      <c r="Y17" s="254">
        <f t="shared" si="9"/>
        <v>696958.9773183739</v>
      </c>
      <c r="Z17" s="286">
        <f t="shared" si="7"/>
        <v>15882328.998096433</v>
      </c>
      <c r="AA17" s="259">
        <f t="shared" si="8"/>
        <v>803881.871936434</v>
      </c>
      <c r="AB17" s="292">
        <f t="shared" si="10"/>
        <v>10461736.35574492</v>
      </c>
      <c r="AC17" s="74"/>
      <c r="AD17" s="98">
        <f t="shared" si="23"/>
        <v>12</v>
      </c>
      <c r="AE17" s="91">
        <f t="shared" si="29"/>
        <v>13</v>
      </c>
      <c r="AF17" s="98">
        <f t="shared" si="31"/>
        <v>16</v>
      </c>
      <c r="AG17" s="106">
        <f t="shared" si="4"/>
        <v>1</v>
      </c>
      <c r="AH17" s="67">
        <f t="shared" si="24"/>
        <v>12</v>
      </c>
      <c r="AI17" s="7">
        <f t="shared" si="25"/>
        <v>162</v>
      </c>
      <c r="AJ17" s="7" t="str">
        <f t="shared" si="20"/>
        <v>ca162</v>
      </c>
      <c r="AK17" s="11">
        <f ca="1" t="shared" si="21"/>
        <v>0</v>
      </c>
      <c r="AL17" s="24" t="e">
        <f ca="1" t="shared" si="22"/>
        <v>#REF!</v>
      </c>
      <c r="AM17" s="46">
        <f t="shared" si="26"/>
        <v>146</v>
      </c>
    </row>
    <row r="18" spans="1:39" ht="12" thickBot="1">
      <c r="A18" s="35" t="s">
        <v>61</v>
      </c>
      <c r="B18" s="247">
        <f>B2-B17</f>
        <v>7650000</v>
      </c>
      <c r="C18" s="244"/>
      <c r="D18" s="30"/>
      <c r="E18" s="98">
        <f t="shared" si="13"/>
        <v>2</v>
      </c>
      <c r="F18" s="91">
        <f t="shared" si="16"/>
        <v>13</v>
      </c>
      <c r="G18" s="86">
        <f t="shared" si="5"/>
        <v>15</v>
      </c>
      <c r="H18" s="86">
        <f t="shared" si="5"/>
        <v>17</v>
      </c>
      <c r="I18" s="88">
        <f t="shared" si="27"/>
        <v>40090</v>
      </c>
      <c r="J18" s="86">
        <f t="shared" si="28"/>
        <v>31</v>
      </c>
      <c r="K18" s="85" t="s">
        <v>6</v>
      </c>
      <c r="L18" s="80">
        <f t="shared" si="17"/>
        <v>17375353.43486342</v>
      </c>
      <c r="M18" s="267">
        <f t="shared" si="30"/>
        <v>163918.42863078698</v>
      </c>
      <c r="N18" s="80">
        <f t="shared" si="18"/>
        <v>85204.46278524438</v>
      </c>
      <c r="P18" s="80">
        <f t="shared" si="14"/>
        <v>249122.89141603134</v>
      </c>
      <c r="Q18" s="113">
        <f t="shared" si="15"/>
        <v>970900</v>
      </c>
      <c r="R18" s="113">
        <f>Dados!C$10</f>
        <v>589475</v>
      </c>
      <c r="S18" s="113">
        <f t="shared" si="19"/>
        <v>838597.8914160314</v>
      </c>
      <c r="T18" s="113">
        <f>S18/Dados!C$9</f>
        <v>120.92255103331382</v>
      </c>
      <c r="U18" s="302"/>
      <c r="V18" s="253">
        <f t="shared" si="1"/>
        <v>838597.8914160314</v>
      </c>
      <c r="W18" s="253">
        <f t="shared" si="2"/>
        <v>970900</v>
      </c>
      <c r="X18" s="253">
        <f t="shared" si="3"/>
        <v>-5070206.765704408</v>
      </c>
      <c r="Y18" s="254">
        <f t="shared" si="9"/>
        <v>684329.3582859427</v>
      </c>
      <c r="Z18" s="287">
        <f t="shared" si="7"/>
        <v>16566658.356382376</v>
      </c>
      <c r="AA18" s="254">
        <f t="shared" si="8"/>
        <v>792293.1607160491</v>
      </c>
      <c r="AB18" s="293">
        <f t="shared" si="10"/>
        <v>11254029.51646097</v>
      </c>
      <c r="AC18" s="45"/>
      <c r="AD18" s="98">
        <f t="shared" si="23"/>
        <v>13</v>
      </c>
      <c r="AE18" s="91">
        <f t="shared" si="29"/>
        <v>14</v>
      </c>
      <c r="AF18" s="98">
        <f t="shared" si="31"/>
        <v>17</v>
      </c>
      <c r="AG18" s="106">
        <f t="shared" si="4"/>
        <v>1</v>
      </c>
      <c r="AH18" s="67">
        <f t="shared" si="24"/>
        <v>13</v>
      </c>
      <c r="AI18" s="7">
        <f t="shared" si="25"/>
        <v>174</v>
      </c>
      <c r="AJ18" s="7" t="str">
        <f t="shared" si="20"/>
        <v>ca174</v>
      </c>
      <c r="AK18" s="11">
        <f ca="1" t="shared" si="21"/>
        <v>0</v>
      </c>
      <c r="AL18" s="24" t="e">
        <f ca="1" t="shared" si="22"/>
        <v>#REF!</v>
      </c>
      <c r="AM18" s="46">
        <f t="shared" si="26"/>
        <v>158</v>
      </c>
    </row>
    <row r="19" spans="1:39" ht="11.25">
      <c r="A19" s="39"/>
      <c r="B19" s="231"/>
      <c r="C19" s="17"/>
      <c r="D19" s="17"/>
      <c r="E19" s="98">
        <f t="shared" si="13"/>
        <v>2</v>
      </c>
      <c r="F19" s="91">
        <f t="shared" si="16"/>
        <v>14</v>
      </c>
      <c r="G19" s="86">
        <f t="shared" si="5"/>
        <v>16</v>
      </c>
      <c r="H19" s="86">
        <f t="shared" si="5"/>
        <v>18</v>
      </c>
      <c r="I19" s="88">
        <f t="shared" si="27"/>
        <v>40121</v>
      </c>
      <c r="J19" s="86">
        <f t="shared" si="28"/>
        <v>30</v>
      </c>
      <c r="K19" s="85" t="s">
        <v>6</v>
      </c>
      <c r="L19" s="80">
        <f t="shared" si="17"/>
        <v>17246676.868316345</v>
      </c>
      <c r="M19" s="267">
        <f t="shared" si="30"/>
        <v>164254.0654125366</v>
      </c>
      <c r="N19" s="80">
        <f t="shared" si="18"/>
        <v>87401.67068241118</v>
      </c>
      <c r="P19" s="80">
        <f t="shared" si="14"/>
        <v>251655.7360949478</v>
      </c>
      <c r="Q19" s="113">
        <f t="shared" si="15"/>
        <v>970900</v>
      </c>
      <c r="R19" s="113">
        <f>Dados!C$10</f>
        <v>589475</v>
      </c>
      <c r="S19" s="113">
        <f t="shared" si="19"/>
        <v>841130.7360949478</v>
      </c>
      <c r="T19" s="113">
        <f>S19/Dados!C$9</f>
        <v>121.28777737490235</v>
      </c>
      <c r="U19" s="302"/>
      <c r="V19" s="253">
        <f t="shared" si="1"/>
        <v>841130.7360949478</v>
      </c>
      <c r="W19" s="253">
        <f t="shared" si="2"/>
        <v>970900</v>
      </c>
      <c r="X19" s="253">
        <f t="shared" si="3"/>
        <v>-4940437.501799356</v>
      </c>
      <c r="Y19" s="254">
        <f t="shared" si="9"/>
        <v>676501.2147282793</v>
      </c>
      <c r="Z19" s="287">
        <f t="shared" si="7"/>
        <v>17243159.571110655</v>
      </c>
      <c r="AA19" s="254">
        <f t="shared" si="8"/>
        <v>780871.5116380485</v>
      </c>
      <c r="AB19" s="293">
        <f t="shared" si="10"/>
        <v>12034901.02809902</v>
      </c>
      <c r="AC19" s="45"/>
      <c r="AD19" s="98">
        <f t="shared" si="23"/>
        <v>14</v>
      </c>
      <c r="AE19" s="91">
        <f t="shared" si="29"/>
        <v>15</v>
      </c>
      <c r="AF19" s="98">
        <f t="shared" si="31"/>
        <v>18</v>
      </c>
      <c r="AG19" s="106">
        <f t="shared" si="4"/>
        <v>1</v>
      </c>
      <c r="AH19" s="67">
        <f t="shared" si="24"/>
        <v>14</v>
      </c>
      <c r="AI19" s="7">
        <f t="shared" si="25"/>
        <v>186</v>
      </c>
      <c r="AJ19" s="7" t="str">
        <f t="shared" si="20"/>
        <v>ca186</v>
      </c>
      <c r="AK19" s="11">
        <f ca="1" t="shared" si="21"/>
        <v>0</v>
      </c>
      <c r="AL19" s="24" t="e">
        <f ca="1" t="shared" si="22"/>
        <v>#REF!</v>
      </c>
      <c r="AM19" s="46">
        <f t="shared" si="26"/>
        <v>170</v>
      </c>
    </row>
    <row r="20" spans="1:39" ht="12" thickBot="1">
      <c r="A20" s="33" t="s">
        <v>26</v>
      </c>
      <c r="E20" s="98">
        <f t="shared" si="13"/>
        <v>2</v>
      </c>
      <c r="F20" s="91">
        <f t="shared" si="16"/>
        <v>15</v>
      </c>
      <c r="G20" s="86">
        <f t="shared" si="5"/>
        <v>17</v>
      </c>
      <c r="H20" s="86">
        <f t="shared" si="5"/>
        <v>19</v>
      </c>
      <c r="I20" s="88">
        <f t="shared" si="27"/>
        <v>40151</v>
      </c>
      <c r="J20" s="86">
        <f t="shared" si="28"/>
        <v>31</v>
      </c>
      <c r="K20" s="85" t="s">
        <v>6</v>
      </c>
      <c r="L20" s="80">
        <f t="shared" si="17"/>
        <v>17116271.071670268</v>
      </c>
      <c r="M20" s="267">
        <f t="shared" si="30"/>
        <v>164579.52953529105</v>
      </c>
      <c r="N20" s="80">
        <f t="shared" si="18"/>
        <v>83949.07174068125</v>
      </c>
      <c r="P20" s="80">
        <f t="shared" si="14"/>
        <v>248528.6012759723</v>
      </c>
      <c r="Q20" s="113">
        <f t="shared" si="15"/>
        <v>970900</v>
      </c>
      <c r="R20" s="113">
        <f>Dados!C$10</f>
        <v>589475</v>
      </c>
      <c r="S20" s="113">
        <f t="shared" si="19"/>
        <v>838003.6012759723</v>
      </c>
      <c r="T20" s="113">
        <f>S20/Dados!C$9</f>
        <v>120.83685670886408</v>
      </c>
      <c r="U20" s="302"/>
      <c r="V20" s="253">
        <f t="shared" si="1"/>
        <v>838003.6012759723</v>
      </c>
      <c r="W20" s="253">
        <f t="shared" si="2"/>
        <v>970900</v>
      </c>
      <c r="X20" s="253">
        <f t="shared" si="3"/>
        <v>-4807541.103075328</v>
      </c>
      <c r="Y20" s="254">
        <f t="shared" si="9"/>
        <v>664269.9930902569</v>
      </c>
      <c r="Z20" s="287">
        <f t="shared" si="7"/>
        <v>17907429.56420091</v>
      </c>
      <c r="AA20" s="254">
        <f t="shared" si="8"/>
        <v>769614.516344946</v>
      </c>
      <c r="AB20" s="293">
        <f t="shared" si="10"/>
        <v>12804515.544443965</v>
      </c>
      <c r="AC20" s="45"/>
      <c r="AD20" s="98">
        <f t="shared" si="23"/>
        <v>15</v>
      </c>
      <c r="AE20" s="91">
        <f t="shared" si="29"/>
        <v>16</v>
      </c>
      <c r="AF20" s="98">
        <f t="shared" si="31"/>
        <v>19</v>
      </c>
      <c r="AG20" s="106">
        <f t="shared" si="4"/>
        <v>1</v>
      </c>
      <c r="AH20" s="67">
        <f t="shared" si="24"/>
        <v>15</v>
      </c>
      <c r="AI20" s="7">
        <f t="shared" si="25"/>
        <v>198</v>
      </c>
      <c r="AJ20" s="7" t="str">
        <f t="shared" si="20"/>
        <v>ca198</v>
      </c>
      <c r="AK20" s="11">
        <f ca="1" t="shared" si="21"/>
        <v>0</v>
      </c>
      <c r="AL20" s="24" t="e">
        <f ca="1" t="shared" si="22"/>
        <v>#REF!</v>
      </c>
      <c r="AM20" s="46">
        <f t="shared" si="26"/>
        <v>182</v>
      </c>
    </row>
    <row r="21" spans="1:39" ht="11.25">
      <c r="A21" s="40" t="s">
        <v>22</v>
      </c>
      <c r="B21" s="282">
        <f>((1+B11/100)/(1+B12/100)-1)*100</f>
        <v>2.4038461538461453</v>
      </c>
      <c r="C21" s="283" t="s">
        <v>119</v>
      </c>
      <c r="D21" s="248">
        <f>(1+B21/100)^(1/360)-1</f>
        <v>6.598574920846367E-05</v>
      </c>
      <c r="E21" s="98">
        <f t="shared" si="13"/>
        <v>2</v>
      </c>
      <c r="F21" s="91">
        <f t="shared" si="16"/>
        <v>16</v>
      </c>
      <c r="G21" s="86">
        <f t="shared" si="5"/>
        <v>18</v>
      </c>
      <c r="H21" s="86">
        <f t="shared" si="5"/>
        <v>20</v>
      </c>
      <c r="I21" s="88">
        <f t="shared" si="27"/>
        <v>40182</v>
      </c>
      <c r="J21" s="86">
        <f t="shared" si="28"/>
        <v>31</v>
      </c>
      <c r="K21" s="85" t="s">
        <v>6</v>
      </c>
      <c r="L21" s="80">
        <f t="shared" si="17"/>
        <v>16986401.557609998</v>
      </c>
      <c r="M21" s="267">
        <f t="shared" si="30"/>
        <v>164916.5199767961</v>
      </c>
      <c r="N21" s="80">
        <f t="shared" si="18"/>
        <v>86098.43207651362</v>
      </c>
      <c r="P21" s="80">
        <f t="shared" si="14"/>
        <v>251014.9520533097</v>
      </c>
      <c r="Q21" s="113">
        <f t="shared" si="15"/>
        <v>970900</v>
      </c>
      <c r="R21" s="113">
        <f>Dados!C$10</f>
        <v>589475</v>
      </c>
      <c r="S21" s="113">
        <f t="shared" si="19"/>
        <v>840489.9520533097</v>
      </c>
      <c r="T21" s="113">
        <f>S21/Dados!C$9</f>
        <v>121.19537881085935</v>
      </c>
      <c r="U21" s="302"/>
      <c r="V21" s="253">
        <f t="shared" si="1"/>
        <v>840489.9520533097</v>
      </c>
      <c r="W21" s="253">
        <f t="shared" si="2"/>
        <v>970900</v>
      </c>
      <c r="X21" s="253">
        <f t="shared" si="3"/>
        <v>-4677131.055128638</v>
      </c>
      <c r="Y21" s="254">
        <f aca="true" t="shared" si="32" ref="Y21:Y67">V21/((D$26+1)^(G21-1))</f>
        <v>656636.3902980568</v>
      </c>
      <c r="Z21" s="287">
        <f t="shared" si="7"/>
        <v>18564065.95449897</v>
      </c>
      <c r="AA21" s="254">
        <f t="shared" si="8"/>
        <v>758519.8011979884</v>
      </c>
      <c r="AB21" s="293">
        <f t="shared" si="10"/>
        <v>13563035.345641954</v>
      </c>
      <c r="AC21" s="45"/>
      <c r="AD21" s="98">
        <f t="shared" si="23"/>
        <v>16</v>
      </c>
      <c r="AE21" s="91">
        <f t="shared" si="29"/>
        <v>17</v>
      </c>
      <c r="AF21" s="98">
        <f t="shared" si="31"/>
        <v>20</v>
      </c>
      <c r="AG21" s="106">
        <f t="shared" si="4"/>
        <v>1</v>
      </c>
      <c r="AH21" s="67">
        <f t="shared" si="24"/>
        <v>16</v>
      </c>
      <c r="AI21" s="7">
        <f t="shared" si="25"/>
        <v>210</v>
      </c>
      <c r="AJ21" s="7" t="str">
        <f t="shared" si="20"/>
        <v>ca210</v>
      </c>
      <c r="AK21" s="11">
        <f ca="1" t="shared" si="21"/>
        <v>0</v>
      </c>
      <c r="AL21" s="24" t="e">
        <f ca="1" t="shared" si="22"/>
        <v>#REF!</v>
      </c>
      <c r="AM21" s="46">
        <f t="shared" si="26"/>
        <v>194</v>
      </c>
    </row>
    <row r="22" spans="1:39" ht="11.25">
      <c r="A22" s="41" t="s">
        <v>117</v>
      </c>
      <c r="B22" s="73">
        <f>B13+B12</f>
        <v>6</v>
      </c>
      <c r="C22" s="116" t="s">
        <v>118</v>
      </c>
      <c r="D22" s="249">
        <f>(1+B22/100)^(1/360)-1</f>
        <v>0.00016187117784771665</v>
      </c>
      <c r="E22" s="98">
        <f t="shared" si="13"/>
        <v>2</v>
      </c>
      <c r="F22" s="91">
        <f t="shared" si="16"/>
        <v>17</v>
      </c>
      <c r="G22" s="86">
        <f t="shared" si="5"/>
        <v>19</v>
      </c>
      <c r="H22" s="86">
        <f t="shared" si="5"/>
        <v>21</v>
      </c>
      <c r="I22" s="88">
        <f t="shared" si="27"/>
        <v>40213</v>
      </c>
      <c r="J22" s="86">
        <f t="shared" si="28"/>
        <v>28</v>
      </c>
      <c r="K22" s="85" t="s">
        <v>6</v>
      </c>
      <c r="L22" s="80">
        <f t="shared" si="17"/>
        <v>16855928.444329094</v>
      </c>
      <c r="M22" s="267">
        <f t="shared" si="30"/>
        <v>165254.20043459896</v>
      </c>
      <c r="N22" s="80">
        <f t="shared" si="18"/>
        <v>85445.1611924345</v>
      </c>
      <c r="P22" s="80">
        <f t="shared" si="14"/>
        <v>250699.36162703345</v>
      </c>
      <c r="Q22" s="113">
        <f t="shared" si="15"/>
        <v>970900</v>
      </c>
      <c r="R22" s="113">
        <f>Dados!C$10</f>
        <v>589475</v>
      </c>
      <c r="S22" s="113">
        <f t="shared" si="19"/>
        <v>840174.3616270334</v>
      </c>
      <c r="T22" s="113">
        <f>S22/Dados!C$9</f>
        <v>121.14987190007692</v>
      </c>
      <c r="U22" s="302"/>
      <c r="V22" s="253">
        <f t="shared" si="1"/>
        <v>840174.3616270334</v>
      </c>
      <c r="W22" s="253">
        <f t="shared" si="2"/>
        <v>970900</v>
      </c>
      <c r="X22" s="253">
        <f t="shared" si="3"/>
        <v>-4546405.416755671</v>
      </c>
      <c r="Y22" s="254">
        <f t="shared" si="32"/>
        <v>646927.3587743348</v>
      </c>
      <c r="Z22" s="287">
        <f t="shared" si="7"/>
        <v>19210993.313273303</v>
      </c>
      <c r="AA22" s="254">
        <f t="shared" si="8"/>
        <v>747585.0267766513</v>
      </c>
      <c r="AB22" s="293">
        <f t="shared" si="10"/>
        <v>14310620.372418605</v>
      </c>
      <c r="AC22" s="45"/>
      <c r="AD22" s="98">
        <f t="shared" si="23"/>
        <v>17</v>
      </c>
      <c r="AE22" s="91">
        <f t="shared" si="29"/>
        <v>18</v>
      </c>
      <c r="AF22" s="98">
        <f t="shared" si="31"/>
        <v>21</v>
      </c>
      <c r="AG22" s="106">
        <f t="shared" si="4"/>
        <v>1</v>
      </c>
      <c r="AH22" s="67">
        <f t="shared" si="24"/>
        <v>17</v>
      </c>
      <c r="AI22" s="7">
        <f t="shared" si="25"/>
        <v>222</v>
      </c>
      <c r="AJ22" s="7" t="str">
        <f t="shared" si="20"/>
        <v>ca222</v>
      </c>
      <c r="AK22" s="11">
        <f ca="1" t="shared" si="21"/>
        <v>0</v>
      </c>
      <c r="AL22" s="24" t="e">
        <f ca="1" t="shared" si="22"/>
        <v>#REF!</v>
      </c>
      <c r="AM22" s="46">
        <f t="shared" si="26"/>
        <v>206</v>
      </c>
    </row>
    <row r="23" spans="1:39" ht="11.25">
      <c r="A23" s="18" t="s">
        <v>33</v>
      </c>
      <c r="B23" s="232">
        <f>B11+B13</f>
        <v>8.5</v>
      </c>
      <c r="C23" s="116"/>
      <c r="D23" s="249">
        <f>(1+B23/100)^(1/360)-1</f>
        <v>0.0002266367532082203</v>
      </c>
      <c r="E23" s="98">
        <f t="shared" si="13"/>
        <v>2</v>
      </c>
      <c r="F23" s="91">
        <f t="shared" si="16"/>
        <v>18</v>
      </c>
      <c r="G23" s="86">
        <f t="shared" si="5"/>
        <v>20</v>
      </c>
      <c r="H23" s="86">
        <f t="shared" si="5"/>
        <v>22</v>
      </c>
      <c r="I23" s="88">
        <f t="shared" si="27"/>
        <v>40241</v>
      </c>
      <c r="J23" s="86">
        <f t="shared" si="28"/>
        <v>31</v>
      </c>
      <c r="K23" s="85" t="s">
        <v>6</v>
      </c>
      <c r="L23" s="80">
        <f t="shared" si="17"/>
        <v>16721539.436127814</v>
      </c>
      <c r="M23" s="267">
        <f t="shared" si="30"/>
        <v>165559.7963973051</v>
      </c>
      <c r="N23" s="80">
        <f t="shared" si="18"/>
        <v>76564.87508367331</v>
      </c>
      <c r="P23" s="80">
        <f t="shared" si="14"/>
        <v>242124.6714809784</v>
      </c>
      <c r="Q23" s="113">
        <f t="shared" si="15"/>
        <v>970900</v>
      </c>
      <c r="R23" s="113">
        <f>Dados!C$10</f>
        <v>589475</v>
      </c>
      <c r="S23" s="113">
        <f t="shared" si="19"/>
        <v>831599.6714809784</v>
      </c>
      <c r="T23" s="113">
        <f>S23/Dados!C$9</f>
        <v>119.91343496481304</v>
      </c>
      <c r="U23" s="302"/>
      <c r="V23" s="253">
        <f t="shared" si="1"/>
        <v>831599.6714809784</v>
      </c>
      <c r="W23" s="253">
        <f t="shared" si="2"/>
        <v>970900</v>
      </c>
      <c r="X23" s="253">
        <f t="shared" si="3"/>
        <v>-4407105.088236649</v>
      </c>
      <c r="Y23" s="254">
        <f t="shared" si="32"/>
        <v>631094.0334681756</v>
      </c>
      <c r="Z23" s="287">
        <f t="shared" si="7"/>
        <v>19842087.34674148</v>
      </c>
      <c r="AA23" s="254">
        <f t="shared" si="8"/>
        <v>736807.887385351</v>
      </c>
      <c r="AB23" s="293">
        <f t="shared" si="10"/>
        <v>15047428.259803956</v>
      </c>
      <c r="AC23" s="45"/>
      <c r="AD23" s="98">
        <f t="shared" si="23"/>
        <v>18</v>
      </c>
      <c r="AE23" s="91">
        <f t="shared" si="29"/>
        <v>19</v>
      </c>
      <c r="AF23" s="98">
        <f t="shared" si="31"/>
        <v>22</v>
      </c>
      <c r="AG23" s="106">
        <f t="shared" si="4"/>
        <v>1</v>
      </c>
      <c r="AH23" s="67">
        <f t="shared" si="24"/>
        <v>18</v>
      </c>
      <c r="AI23" s="7">
        <f t="shared" si="25"/>
        <v>234</v>
      </c>
      <c r="AJ23" s="7" t="str">
        <f t="shared" si="20"/>
        <v>ca234</v>
      </c>
      <c r="AK23" s="11">
        <f ca="1" t="shared" si="21"/>
        <v>0</v>
      </c>
      <c r="AL23" s="24" t="e">
        <f ca="1" t="shared" si="22"/>
        <v>#REF!</v>
      </c>
      <c r="AM23" s="46">
        <f t="shared" si="26"/>
        <v>218</v>
      </c>
    </row>
    <row r="24" spans="1:39" ht="11.25">
      <c r="A24" s="18" t="s">
        <v>23</v>
      </c>
      <c r="B24" s="252">
        <f>Dados!C18</f>
        <v>0.065</v>
      </c>
      <c r="C24" s="7" t="s">
        <v>15</v>
      </c>
      <c r="D24" s="250">
        <f>(1+B24/100)^(1/12)-1</f>
        <v>5.4150536212160816E-05</v>
      </c>
      <c r="E24" s="98">
        <f t="shared" si="13"/>
        <v>2</v>
      </c>
      <c r="F24" s="91">
        <f t="shared" si="16"/>
        <v>19</v>
      </c>
      <c r="G24" s="86">
        <f t="shared" si="5"/>
        <v>21</v>
      </c>
      <c r="H24" s="86">
        <f t="shared" si="5"/>
        <v>23</v>
      </c>
      <c r="I24" s="88">
        <f t="shared" si="27"/>
        <v>40272</v>
      </c>
      <c r="J24" s="86">
        <f t="shared" si="28"/>
        <v>30</v>
      </c>
      <c r="K24" s="85" t="s">
        <v>6</v>
      </c>
      <c r="L24" s="80">
        <f t="shared" si="17"/>
        <v>16589879.40177318</v>
      </c>
      <c r="M24" s="267">
        <f t="shared" si="30"/>
        <v>165898.7940177318</v>
      </c>
      <c r="N24" s="80">
        <f t="shared" si="18"/>
        <v>84112.84919056283</v>
      </c>
      <c r="P24" s="80">
        <f t="shared" si="14"/>
        <v>250011.64320829464</v>
      </c>
      <c r="Q24" s="113">
        <f t="shared" si="15"/>
        <v>970900</v>
      </c>
      <c r="R24" s="113">
        <f>Dados!C$10</f>
        <v>589475</v>
      </c>
      <c r="S24" s="113">
        <f t="shared" si="19"/>
        <v>839486.6432082946</v>
      </c>
      <c r="T24" s="113">
        <f>S24/Dados!C$9</f>
        <v>121.05070558158539</v>
      </c>
      <c r="U24" s="302"/>
      <c r="V24" s="253">
        <f t="shared" si="1"/>
        <v>839486.6432082946</v>
      </c>
      <c r="W24" s="253">
        <f t="shared" si="2"/>
        <v>970900</v>
      </c>
      <c r="X24" s="253">
        <f t="shared" si="3"/>
        <v>-4275691.731444944</v>
      </c>
      <c r="Y24" s="254">
        <f t="shared" si="32"/>
        <v>627895.2933408221</v>
      </c>
      <c r="Z24" s="287">
        <f t="shared" si="7"/>
        <v>20469982.6400823</v>
      </c>
      <c r="AA24" s="254">
        <f t="shared" si="8"/>
        <v>726186.110567269</v>
      </c>
      <c r="AB24" s="293">
        <f t="shared" si="10"/>
        <v>15773614.370371226</v>
      </c>
      <c r="AC24" s="45"/>
      <c r="AD24" s="98">
        <f t="shared" si="23"/>
        <v>19</v>
      </c>
      <c r="AE24" s="91">
        <f t="shared" si="29"/>
        <v>20</v>
      </c>
      <c r="AF24" s="98">
        <f t="shared" si="31"/>
        <v>23</v>
      </c>
      <c r="AG24" s="106">
        <f t="shared" si="4"/>
        <v>1</v>
      </c>
      <c r="AH24" s="67">
        <f t="shared" si="24"/>
        <v>19</v>
      </c>
      <c r="AI24" s="7">
        <f t="shared" si="25"/>
        <v>246</v>
      </c>
      <c r="AJ24" s="7" t="str">
        <f t="shared" si="20"/>
        <v>ca246</v>
      </c>
      <c r="AK24" s="11">
        <f ca="1" t="shared" si="21"/>
        <v>0</v>
      </c>
      <c r="AL24" s="24" t="e">
        <f ca="1" t="shared" si="22"/>
        <v>#REF!</v>
      </c>
      <c r="AM24" s="46">
        <f t="shared" si="26"/>
        <v>230</v>
      </c>
    </row>
    <row r="25" spans="1:39" ht="12" thickBot="1">
      <c r="A25" s="18" t="s">
        <v>128</v>
      </c>
      <c r="B25" s="252">
        <f>Dados!C24</f>
        <v>0</v>
      </c>
      <c r="C25" s="7" t="s">
        <v>14</v>
      </c>
      <c r="D25" s="250">
        <f>(1+B25/100)^(1/12)-1</f>
        <v>0</v>
      </c>
      <c r="E25" s="98">
        <f t="shared" si="13"/>
        <v>2</v>
      </c>
      <c r="F25" s="91">
        <f t="shared" si="16"/>
        <v>20</v>
      </c>
      <c r="G25" s="86">
        <f t="shared" si="5"/>
        <v>22</v>
      </c>
      <c r="H25" s="86">
        <f t="shared" si="5"/>
        <v>24</v>
      </c>
      <c r="I25" s="88">
        <f t="shared" si="27"/>
        <v>40302</v>
      </c>
      <c r="J25" s="86">
        <f t="shared" si="28"/>
        <v>31</v>
      </c>
      <c r="K25" s="85" t="s">
        <v>6</v>
      </c>
      <c r="L25" s="80">
        <f t="shared" si="17"/>
        <v>16456524.194589743</v>
      </c>
      <c r="M25" s="267">
        <f t="shared" si="30"/>
        <v>166227.5171170681</v>
      </c>
      <c r="N25" s="80">
        <f t="shared" si="18"/>
        <v>80752.07686109246</v>
      </c>
      <c r="P25" s="80">
        <f t="shared" si="14"/>
        <v>246979.59397816058</v>
      </c>
      <c r="Q25" s="113">
        <f t="shared" si="15"/>
        <v>970900</v>
      </c>
      <c r="R25" s="113">
        <f>Dados!C$10</f>
        <v>589475</v>
      </c>
      <c r="S25" s="113">
        <f t="shared" si="19"/>
        <v>836454.5939781605</v>
      </c>
      <c r="T25" s="113">
        <f>S25/Dados!C$9</f>
        <v>120.61349588726179</v>
      </c>
      <c r="U25" s="302"/>
      <c r="V25" s="253">
        <f t="shared" si="1"/>
        <v>836454.5939781605</v>
      </c>
      <c r="W25" s="253">
        <f t="shared" si="2"/>
        <v>970900</v>
      </c>
      <c r="X25" s="253">
        <f t="shared" si="3"/>
        <v>-4141246.325423104</v>
      </c>
      <c r="Y25" s="254">
        <f t="shared" si="32"/>
        <v>616608.4607935931</v>
      </c>
      <c r="Z25" s="287">
        <f t="shared" si="7"/>
        <v>21086591.10087589</v>
      </c>
      <c r="AA25" s="254">
        <f t="shared" si="8"/>
        <v>715717.4566251833</v>
      </c>
      <c r="AB25" s="293">
        <f t="shared" si="10"/>
        <v>16489331.82699641</v>
      </c>
      <c r="AC25" s="45"/>
      <c r="AD25" s="98">
        <f t="shared" si="23"/>
        <v>20</v>
      </c>
      <c r="AE25" s="91">
        <f t="shared" si="29"/>
        <v>21</v>
      </c>
      <c r="AF25" s="98">
        <f t="shared" si="31"/>
        <v>24</v>
      </c>
      <c r="AG25" s="106">
        <f t="shared" si="4"/>
        <v>1</v>
      </c>
      <c r="AH25" s="68">
        <f>AH24+1</f>
        <v>20</v>
      </c>
      <c r="AI25" s="6">
        <f t="shared" si="25"/>
        <v>258</v>
      </c>
      <c r="AJ25" s="6" t="str">
        <f t="shared" si="20"/>
        <v>ca258</v>
      </c>
      <c r="AK25" s="21">
        <f ca="1" t="shared" si="21"/>
        <v>0</v>
      </c>
      <c r="AL25" s="69" t="e">
        <f ca="1" t="shared" si="22"/>
        <v>#REF!</v>
      </c>
      <c r="AM25" s="25">
        <f t="shared" si="26"/>
        <v>242</v>
      </c>
    </row>
    <row r="26" spans="1:33" ht="11.25">
      <c r="A26" s="18" t="s">
        <v>75</v>
      </c>
      <c r="B26" s="233">
        <f>Dados!C28</f>
        <v>0.19035345764984848</v>
      </c>
      <c r="C26" s="7" t="s">
        <v>18</v>
      </c>
      <c r="D26" s="250">
        <f>(1+B26)^(1/12)-1</f>
        <v>0.014626796992556867</v>
      </c>
      <c r="E26" s="98">
        <f t="shared" si="13"/>
        <v>2</v>
      </c>
      <c r="F26" s="91">
        <f t="shared" si="16"/>
        <v>21</v>
      </c>
      <c r="G26" s="86">
        <f t="shared" si="5"/>
        <v>23</v>
      </c>
      <c r="H26" s="86">
        <f t="shared" si="5"/>
        <v>25</v>
      </c>
      <c r="I26" s="88">
        <f t="shared" si="27"/>
        <v>40333</v>
      </c>
      <c r="J26" s="86">
        <f t="shared" si="28"/>
        <v>30</v>
      </c>
      <c r="K26" s="85" t="s">
        <v>6</v>
      </c>
      <c r="L26" s="80">
        <f t="shared" si="17"/>
        <v>16323652.431284161</v>
      </c>
      <c r="M26" s="267">
        <f t="shared" si="30"/>
        <v>166567.8819518792</v>
      </c>
      <c r="N26" s="80">
        <f t="shared" si="18"/>
        <v>82779.76696270701</v>
      </c>
      <c r="P26" s="80">
        <f t="shared" si="14"/>
        <v>249347.6489145862</v>
      </c>
      <c r="Q26" s="113">
        <f t="shared" si="15"/>
        <v>970900</v>
      </c>
      <c r="R26" s="113">
        <f>Dados!C$10</f>
        <v>589475</v>
      </c>
      <c r="S26" s="113">
        <f t="shared" si="19"/>
        <v>838822.6489145862</v>
      </c>
      <c r="T26" s="113">
        <f>S26/Dados!C$9</f>
        <v>120.95496018955821</v>
      </c>
      <c r="U26" s="302"/>
      <c r="V26" s="253">
        <f t="shared" si="1"/>
        <v>838822.6489145862</v>
      </c>
      <c r="W26" s="253">
        <f t="shared" si="2"/>
        <v>970900</v>
      </c>
      <c r="X26" s="253">
        <f t="shared" si="3"/>
        <v>-4009168.9743376905</v>
      </c>
      <c r="Y26" s="254">
        <f t="shared" si="32"/>
        <v>609439.9630461646</v>
      </c>
      <c r="Z26" s="287">
        <f t="shared" si="7"/>
        <v>21696031.063922055</v>
      </c>
      <c r="AA26" s="254">
        <f t="shared" si="8"/>
        <v>705399.718149208</v>
      </c>
      <c r="AB26" s="293">
        <f t="shared" si="10"/>
        <v>17194731.54514562</v>
      </c>
      <c r="AC26" s="45"/>
      <c r="AD26" s="98">
        <f t="shared" si="23"/>
        <v>21</v>
      </c>
      <c r="AE26" s="91">
        <f t="shared" si="29"/>
        <v>22</v>
      </c>
      <c r="AF26" s="98">
        <f t="shared" si="31"/>
        <v>25</v>
      </c>
      <c r="AG26" s="106">
        <f t="shared" si="4"/>
        <v>2</v>
      </c>
    </row>
    <row r="27" spans="1:33" ht="12" thickBot="1">
      <c r="A27" s="35" t="s">
        <v>28</v>
      </c>
      <c r="B27" s="234">
        <f>Dados!G57</f>
        <v>0</v>
      </c>
      <c r="C27" s="6" t="s">
        <v>19</v>
      </c>
      <c r="D27" s="251">
        <f>(1+B27)^(1/12)-1</f>
        <v>0</v>
      </c>
      <c r="E27" s="98">
        <f t="shared" si="13"/>
        <v>2</v>
      </c>
      <c r="F27" s="91">
        <f t="shared" si="16"/>
        <v>22</v>
      </c>
      <c r="G27" s="86">
        <f t="shared" si="5"/>
        <v>24</v>
      </c>
      <c r="H27" s="86">
        <f t="shared" si="5"/>
        <v>26</v>
      </c>
      <c r="I27" s="88">
        <f t="shared" si="27"/>
        <v>40363</v>
      </c>
      <c r="J27" s="86">
        <f t="shared" si="28"/>
        <v>31</v>
      </c>
      <c r="K27" s="85" t="s">
        <v>6</v>
      </c>
      <c r="L27" s="80">
        <f t="shared" si="17"/>
        <v>16189099.290251542</v>
      </c>
      <c r="M27" s="267">
        <f t="shared" si="30"/>
        <v>166897.93082733548</v>
      </c>
      <c r="N27" s="80">
        <f t="shared" si="18"/>
        <v>79456.20362037877</v>
      </c>
      <c r="P27" s="80">
        <f t="shared" si="14"/>
        <v>246354.13444771426</v>
      </c>
      <c r="Q27" s="113">
        <f t="shared" si="15"/>
        <v>970900</v>
      </c>
      <c r="R27" s="113">
        <f>Dados!C$10</f>
        <v>589475</v>
      </c>
      <c r="S27" s="113">
        <f t="shared" si="19"/>
        <v>835829.1344477143</v>
      </c>
      <c r="T27" s="113">
        <f>S27/Dados!C$9</f>
        <v>120.52330705806983</v>
      </c>
      <c r="U27" s="302"/>
      <c r="V27" s="253">
        <f t="shared" si="1"/>
        <v>835829.1344477143</v>
      </c>
      <c r="W27" s="253">
        <f t="shared" si="2"/>
        <v>970900</v>
      </c>
      <c r="X27" s="253">
        <f t="shared" si="3"/>
        <v>-3874098.108785405</v>
      </c>
      <c r="Y27" s="254">
        <f t="shared" si="32"/>
        <v>598510.7534906369</v>
      </c>
      <c r="Z27" s="287">
        <f t="shared" si="7"/>
        <v>22294541.817412693</v>
      </c>
      <c r="AA27" s="254">
        <f t="shared" si="8"/>
        <v>695230.7195513415</v>
      </c>
      <c r="AB27" s="293">
        <f t="shared" si="10"/>
        <v>17889962.26469696</v>
      </c>
      <c r="AC27" s="45"/>
      <c r="AD27" s="98">
        <f t="shared" si="23"/>
        <v>22</v>
      </c>
      <c r="AE27" s="91">
        <f t="shared" si="29"/>
        <v>23</v>
      </c>
      <c r="AF27" s="98">
        <f t="shared" si="31"/>
        <v>26</v>
      </c>
      <c r="AG27" s="106">
        <f t="shared" si="4"/>
        <v>2</v>
      </c>
    </row>
    <row r="28" spans="1:33" ht="11.25">
      <c r="A28" s="34" t="s">
        <v>36</v>
      </c>
      <c r="B28" s="235"/>
      <c r="E28" s="98">
        <f t="shared" si="13"/>
        <v>2</v>
      </c>
      <c r="F28" s="91">
        <f t="shared" si="16"/>
        <v>23</v>
      </c>
      <c r="G28" s="86">
        <f t="shared" si="5"/>
        <v>25</v>
      </c>
      <c r="H28" s="86">
        <f t="shared" si="5"/>
        <v>27</v>
      </c>
      <c r="I28" s="88">
        <f t="shared" si="27"/>
        <v>40394</v>
      </c>
      <c r="J28" s="86">
        <f t="shared" si="28"/>
        <v>31</v>
      </c>
      <c r="K28" s="85" t="s">
        <v>6</v>
      </c>
      <c r="L28" s="80">
        <f t="shared" si="17"/>
        <v>16055008.165502947</v>
      </c>
      <c r="M28" s="267">
        <f t="shared" si="30"/>
        <v>167239.6683906557</v>
      </c>
      <c r="N28" s="80">
        <f t="shared" si="18"/>
        <v>81434.56362575822</v>
      </c>
      <c r="P28" s="80">
        <f t="shared" si="14"/>
        <v>248674.2320164139</v>
      </c>
      <c r="Q28" s="113">
        <f t="shared" si="15"/>
        <v>970900</v>
      </c>
      <c r="R28" s="113">
        <f>Dados!C$10</f>
        <v>589475</v>
      </c>
      <c r="S28" s="113">
        <f t="shared" si="19"/>
        <v>838149.2320164139</v>
      </c>
      <c r="T28" s="113">
        <f>S28/Dados!C$9</f>
        <v>120.85785609465233</v>
      </c>
      <c r="U28" s="302"/>
      <c r="V28" s="253">
        <f t="shared" si="1"/>
        <v>838149.2320164139</v>
      </c>
      <c r="W28" s="253">
        <f t="shared" si="2"/>
        <v>970900</v>
      </c>
      <c r="X28" s="253">
        <f t="shared" si="3"/>
        <v>-3741347.3408018188</v>
      </c>
      <c r="Y28" s="254">
        <f t="shared" si="32"/>
        <v>591520.0580236738</v>
      </c>
      <c r="Z28" s="287">
        <f t="shared" si="7"/>
        <v>22886061.875436366</v>
      </c>
      <c r="AA28" s="254">
        <f t="shared" si="8"/>
        <v>685208.3166067232</v>
      </c>
      <c r="AB28" s="293">
        <f t="shared" si="10"/>
        <v>18575170.581303682</v>
      </c>
      <c r="AC28" s="45"/>
      <c r="AD28" s="98">
        <f t="shared" si="23"/>
        <v>23</v>
      </c>
      <c r="AE28" s="91">
        <f t="shared" si="29"/>
        <v>24</v>
      </c>
      <c r="AF28" s="98">
        <f t="shared" si="31"/>
        <v>27</v>
      </c>
      <c r="AG28" s="106">
        <f t="shared" si="4"/>
        <v>2</v>
      </c>
    </row>
    <row r="29" spans="1:33" ht="12" thickBot="1">
      <c r="A29" s="44" t="s">
        <v>77</v>
      </c>
      <c r="B29" s="236">
        <f>AC125</f>
        <v>-0.022839838265371244</v>
      </c>
      <c r="E29" s="97">
        <f t="shared" si="13"/>
        <v>2</v>
      </c>
      <c r="F29" s="89">
        <f t="shared" si="16"/>
        <v>24</v>
      </c>
      <c r="G29" s="83">
        <f t="shared" si="5"/>
        <v>26</v>
      </c>
      <c r="H29" s="83">
        <f t="shared" si="5"/>
        <v>28</v>
      </c>
      <c r="I29" s="90">
        <f t="shared" si="27"/>
        <v>40425</v>
      </c>
      <c r="J29" s="83">
        <f t="shared" si="28"/>
        <v>30</v>
      </c>
      <c r="K29" s="89" t="s">
        <v>6</v>
      </c>
      <c r="L29" s="81">
        <f t="shared" si="17"/>
        <v>15920300.040588502</v>
      </c>
      <c r="M29" s="267">
        <f t="shared" si="30"/>
        <v>167582.1056904053</v>
      </c>
      <c r="N29" s="81">
        <f t="shared" si="18"/>
        <v>80760.05715481674</v>
      </c>
      <c r="O29" s="81"/>
      <c r="P29" s="81">
        <f t="shared" si="14"/>
        <v>248342.16284522205</v>
      </c>
      <c r="Q29" s="99">
        <f t="shared" si="15"/>
        <v>970900</v>
      </c>
      <c r="R29" s="113">
        <f>Dados!C$10</f>
        <v>589475</v>
      </c>
      <c r="S29" s="113">
        <f t="shared" si="19"/>
        <v>837817.162845222</v>
      </c>
      <c r="T29" s="113">
        <f>S29/Dados!C$9</f>
        <v>120.80997301300967</v>
      </c>
      <c r="U29" s="303"/>
      <c r="V29" s="253">
        <f t="shared" si="1"/>
        <v>837817.162845222</v>
      </c>
      <c r="W29" s="258">
        <f t="shared" si="2"/>
        <v>970900</v>
      </c>
      <c r="X29" s="258">
        <f t="shared" si="3"/>
        <v>-3608264.5036470406</v>
      </c>
      <c r="Y29" s="254">
        <f t="shared" si="32"/>
        <v>582761.7636843364</v>
      </c>
      <c r="Z29" s="286">
        <f t="shared" si="7"/>
        <v>23468823.6391207</v>
      </c>
      <c r="AA29" s="259">
        <f t="shared" si="8"/>
        <v>675330.3960015062</v>
      </c>
      <c r="AB29" s="292">
        <f t="shared" si="10"/>
        <v>19250500.97730519</v>
      </c>
      <c r="AC29" s="74"/>
      <c r="AD29" s="98">
        <f t="shared" si="23"/>
        <v>24</v>
      </c>
      <c r="AE29" s="91">
        <f t="shared" si="29"/>
        <v>25</v>
      </c>
      <c r="AF29" s="98">
        <f t="shared" si="31"/>
        <v>28</v>
      </c>
      <c r="AG29" s="106">
        <f t="shared" si="4"/>
        <v>2</v>
      </c>
    </row>
    <row r="30" spans="1:33" ht="11.25">
      <c r="A30" s="5" t="s">
        <v>82</v>
      </c>
      <c r="B30" s="269">
        <f>M246</f>
        <v>20319933.197585773</v>
      </c>
      <c r="E30" s="98">
        <f t="shared" si="13"/>
        <v>3</v>
      </c>
      <c r="F30" s="91">
        <f t="shared" si="16"/>
        <v>25</v>
      </c>
      <c r="G30" s="86">
        <f t="shared" si="5"/>
        <v>27</v>
      </c>
      <c r="H30" s="86">
        <f t="shared" si="5"/>
        <v>29</v>
      </c>
      <c r="I30" s="88">
        <f t="shared" si="27"/>
        <v>40455</v>
      </c>
      <c r="J30" s="86">
        <f t="shared" si="28"/>
        <v>31</v>
      </c>
      <c r="K30" s="85" t="s">
        <v>6</v>
      </c>
      <c r="L30" s="80">
        <f t="shared" si="17"/>
        <v>15783931.436437938</v>
      </c>
      <c r="M30" s="267">
        <f t="shared" si="30"/>
        <v>167914.16421742487</v>
      </c>
      <c r="N30" s="80">
        <f t="shared" si="18"/>
        <v>77492.86546301519</v>
      </c>
      <c r="P30" s="80">
        <f t="shared" si="14"/>
        <v>245407.02968044006</v>
      </c>
      <c r="Q30" s="113">
        <f t="shared" si="15"/>
        <v>970900</v>
      </c>
      <c r="R30" s="113">
        <f>Dados!C$10</f>
        <v>589475</v>
      </c>
      <c r="S30" s="113">
        <f t="shared" si="19"/>
        <v>834882.0296804401</v>
      </c>
      <c r="T30" s="113">
        <f>S30/Dados!C$9</f>
        <v>120.38673823798703</v>
      </c>
      <c r="U30" s="302"/>
      <c r="V30" s="253">
        <f t="shared" si="1"/>
        <v>834882.0296804401</v>
      </c>
      <c r="W30" s="253">
        <f t="shared" si="2"/>
        <v>970900</v>
      </c>
      <c r="X30" s="253">
        <f t="shared" si="3"/>
        <v>-3472246.533327481</v>
      </c>
      <c r="Y30" s="254">
        <f t="shared" si="32"/>
        <v>572348.5426828314</v>
      </c>
      <c r="Z30" s="287">
        <f t="shared" si="7"/>
        <v>24041172.181803532</v>
      </c>
      <c r="AA30" s="254">
        <f t="shared" si="8"/>
        <v>665594.8748872441</v>
      </c>
      <c r="AB30" s="293">
        <f t="shared" si="10"/>
        <v>19916095.85219243</v>
      </c>
      <c r="AC30" s="45"/>
      <c r="AD30" s="98">
        <f t="shared" si="23"/>
        <v>25</v>
      </c>
      <c r="AE30" s="91">
        <f t="shared" si="29"/>
        <v>26</v>
      </c>
      <c r="AF30" s="98">
        <f t="shared" si="31"/>
        <v>29</v>
      </c>
      <c r="AG30" s="106">
        <f t="shared" si="4"/>
        <v>2</v>
      </c>
    </row>
    <row r="31" spans="1:33" ht="11.25">
      <c r="A31" s="5" t="s">
        <v>83</v>
      </c>
      <c r="B31" s="269">
        <f>N246</f>
        <v>6168197.17098291</v>
      </c>
      <c r="E31" s="98">
        <f t="shared" si="13"/>
        <v>3</v>
      </c>
      <c r="F31" s="91">
        <f t="shared" si="16"/>
        <v>26</v>
      </c>
      <c r="G31" s="86">
        <f t="shared" si="5"/>
        <v>28</v>
      </c>
      <c r="H31" s="86">
        <f t="shared" si="5"/>
        <v>30</v>
      </c>
      <c r="I31" s="88">
        <f t="shared" si="27"/>
        <v>40486</v>
      </c>
      <c r="J31" s="86">
        <f t="shared" si="28"/>
        <v>30</v>
      </c>
      <c r="K31" s="85" t="s">
        <v>6</v>
      </c>
      <c r="L31" s="80">
        <f t="shared" si="17"/>
        <v>15647992.382186953</v>
      </c>
      <c r="M31" s="267">
        <f t="shared" si="30"/>
        <v>168257.9826041608</v>
      </c>
      <c r="N31" s="80">
        <f t="shared" si="18"/>
        <v>79396.48437385296</v>
      </c>
      <c r="P31" s="80">
        <f t="shared" si="14"/>
        <v>247654.46697801375</v>
      </c>
      <c r="Q31" s="113">
        <f t="shared" si="15"/>
        <v>970900</v>
      </c>
      <c r="R31" s="113">
        <f>Dados!C$10</f>
        <v>589475</v>
      </c>
      <c r="S31" s="113">
        <f t="shared" si="19"/>
        <v>837129.4669780137</v>
      </c>
      <c r="T31" s="113">
        <f>S31/Dados!C$9</f>
        <v>120.71080994636102</v>
      </c>
      <c r="U31" s="302"/>
      <c r="V31" s="253">
        <f t="shared" si="1"/>
        <v>837129.4669780137</v>
      </c>
      <c r="W31" s="253">
        <f t="shared" si="2"/>
        <v>970900</v>
      </c>
      <c r="X31" s="253">
        <f t="shared" si="3"/>
        <v>-3338476.0003054943</v>
      </c>
      <c r="Y31" s="254">
        <f t="shared" si="32"/>
        <v>565616.1083206318</v>
      </c>
      <c r="Z31" s="287">
        <f t="shared" si="7"/>
        <v>24606788.290124163</v>
      </c>
      <c r="AA31" s="254">
        <f t="shared" si="8"/>
        <v>655999.7004417053</v>
      </c>
      <c r="AB31" s="293">
        <f t="shared" si="10"/>
        <v>20572095.55263414</v>
      </c>
      <c r="AC31" s="45"/>
      <c r="AD31" s="98">
        <f t="shared" si="23"/>
        <v>26</v>
      </c>
      <c r="AE31" s="91">
        <f t="shared" si="29"/>
        <v>27</v>
      </c>
      <c r="AF31" s="98">
        <f t="shared" si="31"/>
        <v>30</v>
      </c>
      <c r="AG31" s="106">
        <f t="shared" si="4"/>
        <v>2</v>
      </c>
    </row>
    <row r="32" spans="1:33" ht="11.25">
      <c r="A32" s="36"/>
      <c r="B32" s="237"/>
      <c r="C32" s="17"/>
      <c r="E32" s="98">
        <f t="shared" si="13"/>
        <v>3</v>
      </c>
      <c r="F32" s="91">
        <f t="shared" si="16"/>
        <v>27</v>
      </c>
      <c r="G32" s="86">
        <f t="shared" si="5"/>
        <v>29</v>
      </c>
      <c r="H32" s="86">
        <f t="shared" si="5"/>
        <v>31</v>
      </c>
      <c r="I32" s="88">
        <f t="shared" si="27"/>
        <v>40516</v>
      </c>
      <c r="J32" s="86">
        <f t="shared" si="28"/>
        <v>31</v>
      </c>
      <c r="K32" s="85" t="s">
        <v>6</v>
      </c>
      <c r="L32" s="80">
        <f t="shared" si="17"/>
        <v>15510406.993068853</v>
      </c>
      <c r="M32" s="267">
        <f t="shared" si="30"/>
        <v>168591.38035944407</v>
      </c>
      <c r="N32" s="80">
        <f t="shared" si="18"/>
        <v>76167.3941664152</v>
      </c>
      <c r="P32" s="80">
        <f t="shared" si="14"/>
        <v>244758.77452585928</v>
      </c>
      <c r="Q32" s="113">
        <f t="shared" si="15"/>
        <v>970900</v>
      </c>
      <c r="R32" s="113">
        <f>Dados!C$10</f>
        <v>589475</v>
      </c>
      <c r="S32" s="113">
        <f t="shared" si="19"/>
        <v>834233.7745258593</v>
      </c>
      <c r="T32" s="113">
        <f>S32/Dados!C$9</f>
        <v>120.29326236854496</v>
      </c>
      <c r="U32" s="302"/>
      <c r="V32" s="253">
        <f t="shared" si="1"/>
        <v>834233.7745258593</v>
      </c>
      <c r="W32" s="253">
        <f t="shared" si="2"/>
        <v>970900</v>
      </c>
      <c r="X32" s="253">
        <f t="shared" si="3"/>
        <v>-3201809.7748313537</v>
      </c>
      <c r="Y32" s="254">
        <f t="shared" si="32"/>
        <v>555533.9187122375</v>
      </c>
      <c r="Z32" s="287">
        <f t="shared" si="7"/>
        <v>25162322.2088364</v>
      </c>
      <c r="AA32" s="254">
        <f t="shared" si="8"/>
        <v>646542.8494360152</v>
      </c>
      <c r="AB32" s="293">
        <f t="shared" si="10"/>
        <v>21218638.402070154</v>
      </c>
      <c r="AC32" s="45"/>
      <c r="AD32" s="98">
        <f t="shared" si="23"/>
        <v>27</v>
      </c>
      <c r="AE32" s="91">
        <f t="shared" si="29"/>
        <v>28</v>
      </c>
      <c r="AF32" s="98">
        <f t="shared" si="31"/>
        <v>31</v>
      </c>
      <c r="AG32" s="106">
        <f t="shared" si="4"/>
        <v>2</v>
      </c>
    </row>
    <row r="33" spans="1:33" ht="11.25">
      <c r="A33" s="13"/>
      <c r="B33" s="238"/>
      <c r="C33" s="17"/>
      <c r="E33" s="98">
        <f t="shared" si="13"/>
        <v>3</v>
      </c>
      <c r="F33" s="91">
        <f t="shared" si="16"/>
        <v>28</v>
      </c>
      <c r="G33" s="86">
        <f t="shared" si="5"/>
        <v>30</v>
      </c>
      <c r="H33" s="86">
        <f t="shared" si="5"/>
        <v>32</v>
      </c>
      <c r="I33" s="88">
        <f t="shared" si="27"/>
        <v>40547</v>
      </c>
      <c r="J33" s="86">
        <f t="shared" si="28"/>
        <v>31</v>
      </c>
      <c r="K33" s="85" t="s">
        <v>6</v>
      </c>
      <c r="L33" s="80">
        <f t="shared" si="17"/>
        <v>15373229.27169491</v>
      </c>
      <c r="M33" s="267">
        <f t="shared" si="30"/>
        <v>168936.58540324078</v>
      </c>
      <c r="N33" s="80">
        <f t="shared" si="18"/>
        <v>78020.59907675354</v>
      </c>
      <c r="P33" s="80">
        <f t="shared" si="14"/>
        <v>246957.18447999432</v>
      </c>
      <c r="Q33" s="113">
        <f t="shared" si="15"/>
        <v>970900</v>
      </c>
      <c r="R33" s="113">
        <f>Dados!C$10</f>
        <v>589475</v>
      </c>
      <c r="S33" s="113">
        <f t="shared" si="19"/>
        <v>836432.1844799944</v>
      </c>
      <c r="T33" s="113">
        <f>S33/Dados!C$9</f>
        <v>120.61026452487302</v>
      </c>
      <c r="U33" s="302"/>
      <c r="V33" s="253">
        <f t="shared" si="1"/>
        <v>836432.1844799944</v>
      </c>
      <c r="W33" s="253">
        <f t="shared" si="2"/>
        <v>970900</v>
      </c>
      <c r="X33" s="253">
        <f t="shared" si="3"/>
        <v>-3067341.959311348</v>
      </c>
      <c r="Y33" s="254">
        <f t="shared" si="32"/>
        <v>548968.2394148811</v>
      </c>
      <c r="Z33" s="287">
        <f t="shared" si="7"/>
        <v>25711290.44825128</v>
      </c>
      <c r="AA33" s="254">
        <f t="shared" si="8"/>
        <v>637222.3278080425</v>
      </c>
      <c r="AB33" s="293">
        <f t="shared" si="10"/>
        <v>21855860.729878195</v>
      </c>
      <c r="AC33" s="45"/>
      <c r="AD33" s="98">
        <f>AD32+1</f>
        <v>28</v>
      </c>
      <c r="AE33" s="91">
        <f t="shared" si="29"/>
        <v>29</v>
      </c>
      <c r="AF33" s="98">
        <f t="shared" si="31"/>
        <v>32</v>
      </c>
      <c r="AG33" s="106">
        <f t="shared" si="4"/>
        <v>2</v>
      </c>
    </row>
    <row r="34" spans="3:33" ht="11.25">
      <c r="C34" s="17"/>
      <c r="E34" s="98">
        <f t="shared" si="13"/>
        <v>3</v>
      </c>
      <c r="F34" s="91">
        <f t="shared" si="16"/>
        <v>29</v>
      </c>
      <c r="G34" s="86">
        <f t="shared" si="5"/>
        <v>31</v>
      </c>
      <c r="H34" s="86">
        <f t="shared" si="5"/>
        <v>33</v>
      </c>
      <c r="I34" s="88">
        <f t="shared" si="27"/>
        <v>40578</v>
      </c>
      <c r="J34" s="86">
        <f t="shared" si="28"/>
        <v>28</v>
      </c>
      <c r="K34" s="85" t="s">
        <v>6</v>
      </c>
      <c r="L34" s="80">
        <f t="shared" si="17"/>
        <v>15235424.75550825</v>
      </c>
      <c r="M34" s="267">
        <f t="shared" si="30"/>
        <v>169282.497283425</v>
      </c>
      <c r="N34" s="80">
        <f t="shared" si="18"/>
        <v>77330.56637765275</v>
      </c>
      <c r="P34" s="80">
        <f t="shared" si="14"/>
        <v>246613.06366107776</v>
      </c>
      <c r="Q34" s="113">
        <f t="shared" si="15"/>
        <v>970900</v>
      </c>
      <c r="R34" s="113">
        <f>Dados!C$10</f>
        <v>589475</v>
      </c>
      <c r="S34" s="113">
        <f t="shared" si="19"/>
        <v>836088.0636610778</v>
      </c>
      <c r="T34" s="113">
        <f>S34/Dados!C$9</f>
        <v>120.56064364254907</v>
      </c>
      <c r="U34" s="302"/>
      <c r="V34" s="253">
        <f t="shared" si="1"/>
        <v>836088.0636610778</v>
      </c>
      <c r="W34" s="253">
        <f t="shared" si="2"/>
        <v>970900</v>
      </c>
      <c r="X34" s="253">
        <f t="shared" si="3"/>
        <v>-2932530.0229724254</v>
      </c>
      <c r="Y34" s="254">
        <f t="shared" si="32"/>
        <v>540831.7493940622</v>
      </c>
      <c r="Z34" s="287">
        <f t="shared" si="7"/>
        <v>26252122.197645344</v>
      </c>
      <c r="AA34" s="254">
        <f t="shared" si="8"/>
        <v>628036.170241931</v>
      </c>
      <c r="AB34" s="293">
        <f t="shared" si="10"/>
        <v>22483896.900120124</v>
      </c>
      <c r="AC34" s="45"/>
      <c r="AD34" s="98">
        <f>AD33+1</f>
        <v>29</v>
      </c>
      <c r="AE34" s="91">
        <f t="shared" si="29"/>
        <v>30</v>
      </c>
      <c r="AF34" s="98">
        <f t="shared" si="31"/>
        <v>33</v>
      </c>
      <c r="AG34" s="106">
        <f t="shared" si="4"/>
        <v>2</v>
      </c>
    </row>
    <row r="35" spans="2:33" ht="11.25">
      <c r="B35" s="239"/>
      <c r="E35" s="98">
        <f t="shared" si="13"/>
        <v>3</v>
      </c>
      <c r="F35" s="91">
        <f t="shared" si="16"/>
        <v>30</v>
      </c>
      <c r="G35" s="86">
        <f t="shared" si="5"/>
        <v>32</v>
      </c>
      <c r="H35" s="86">
        <f t="shared" si="5"/>
        <v>34</v>
      </c>
      <c r="I35" s="88">
        <f t="shared" si="27"/>
        <v>40606</v>
      </c>
      <c r="J35" s="86">
        <f t="shared" si="28"/>
        <v>31</v>
      </c>
      <c r="K35" s="85" t="s">
        <v>6</v>
      </c>
      <c r="L35" s="80">
        <f t="shared" si="17"/>
        <v>15094003.288295837</v>
      </c>
      <c r="M35" s="267">
        <f t="shared" si="30"/>
        <v>169595.54256512175</v>
      </c>
      <c r="N35" s="80">
        <f t="shared" si="18"/>
        <v>69204.04278558993</v>
      </c>
      <c r="P35" s="80">
        <f t="shared" si="14"/>
        <v>238799.58535071168</v>
      </c>
      <c r="Q35" s="113">
        <f t="shared" si="15"/>
        <v>970900</v>
      </c>
      <c r="R35" s="113">
        <f>Dados!C$10</f>
        <v>589475</v>
      </c>
      <c r="S35" s="113">
        <f t="shared" si="19"/>
        <v>828274.5853507117</v>
      </c>
      <c r="T35" s="113">
        <f>S35/Dados!C$9</f>
        <v>119.43397049036939</v>
      </c>
      <c r="U35" s="302"/>
      <c r="V35" s="253">
        <f t="shared" si="1"/>
        <v>828274.5853507117</v>
      </c>
      <c r="W35" s="253">
        <f t="shared" si="2"/>
        <v>970900</v>
      </c>
      <c r="X35" s="253">
        <f t="shared" si="3"/>
        <v>-2789904.6083231373</v>
      </c>
      <c r="Y35" s="254">
        <f t="shared" si="32"/>
        <v>528053.7888828557</v>
      </c>
      <c r="Z35" s="287">
        <f t="shared" si="7"/>
        <v>26780175.9865282</v>
      </c>
      <c r="AA35" s="254">
        <f t="shared" si="8"/>
        <v>618982.4397536962</v>
      </c>
      <c r="AB35" s="293">
        <f t="shared" si="10"/>
        <v>23102879.33987382</v>
      </c>
      <c r="AC35" s="45"/>
      <c r="AD35" s="98">
        <f aca="true" t="shared" si="33" ref="AD35:AD47">AD34+1</f>
        <v>30</v>
      </c>
      <c r="AE35" s="91">
        <f t="shared" si="29"/>
        <v>31</v>
      </c>
      <c r="AF35" s="98">
        <f t="shared" si="31"/>
        <v>34</v>
      </c>
      <c r="AG35" s="106">
        <f t="shared" si="4"/>
        <v>2</v>
      </c>
    </row>
    <row r="36" spans="2:33" ht="11.25">
      <c r="B36" s="240"/>
      <c r="E36" s="98">
        <f t="shared" si="13"/>
        <v>3</v>
      </c>
      <c r="F36" s="91">
        <f t="shared" si="16"/>
        <v>31</v>
      </c>
      <c r="G36" s="86">
        <f t="shared" si="5"/>
        <v>33</v>
      </c>
      <c r="H36" s="86">
        <f t="shared" si="5"/>
        <v>35</v>
      </c>
      <c r="I36" s="88">
        <f t="shared" si="27"/>
        <v>40637</v>
      </c>
      <c r="J36" s="86">
        <f t="shared" si="28"/>
        <v>30</v>
      </c>
      <c r="K36" s="85" t="s">
        <v>6</v>
      </c>
      <c r="L36" s="80">
        <f t="shared" si="17"/>
        <v>14954966.726969972</v>
      </c>
      <c r="M36" s="267">
        <f t="shared" si="30"/>
        <v>169942.80371556786</v>
      </c>
      <c r="N36" s="80">
        <f t="shared" si="18"/>
        <v>75926.00113882139</v>
      </c>
      <c r="P36" s="80">
        <f t="shared" si="14"/>
        <v>245868.80485438925</v>
      </c>
      <c r="Q36" s="113">
        <f t="shared" si="15"/>
        <v>970900</v>
      </c>
      <c r="R36" s="113">
        <f>Dados!C$10</f>
        <v>589475</v>
      </c>
      <c r="S36" s="113">
        <f t="shared" si="19"/>
        <v>835343.8048543893</v>
      </c>
      <c r="T36" s="113">
        <f>S36/Dados!C$9</f>
        <v>120.45332442024359</v>
      </c>
      <c r="U36" s="302"/>
      <c r="V36" s="253">
        <f t="shared" si="1"/>
        <v>835343.8048543893</v>
      </c>
      <c r="W36" s="253">
        <f t="shared" si="2"/>
        <v>970900</v>
      </c>
      <c r="X36" s="253">
        <f t="shared" si="3"/>
        <v>-2654348.4131775266</v>
      </c>
      <c r="Y36" s="254">
        <f t="shared" si="32"/>
        <v>524883.3001389826</v>
      </c>
      <c r="Z36" s="287">
        <f t="shared" si="7"/>
        <v>27305059.286667183</v>
      </c>
      <c r="AA36" s="254">
        <f t="shared" si="8"/>
        <v>610059.2272827945</v>
      </c>
      <c r="AB36" s="293">
        <f t="shared" si="10"/>
        <v>23712938.567156617</v>
      </c>
      <c r="AC36" s="45"/>
      <c r="AD36" s="98">
        <f t="shared" si="33"/>
        <v>31</v>
      </c>
      <c r="AE36" s="91">
        <f t="shared" si="29"/>
        <v>32</v>
      </c>
      <c r="AF36" s="98">
        <f t="shared" si="31"/>
        <v>35</v>
      </c>
      <c r="AG36" s="106">
        <f t="shared" si="4"/>
        <v>2</v>
      </c>
    </row>
    <row r="37" spans="5:52" ht="11.25">
      <c r="E37" s="98">
        <f t="shared" si="13"/>
        <v>3</v>
      </c>
      <c r="F37" s="91">
        <f t="shared" si="16"/>
        <v>32</v>
      </c>
      <c r="G37" s="86">
        <f t="shared" si="5"/>
        <v>34</v>
      </c>
      <c r="H37" s="86">
        <f t="shared" si="5"/>
        <v>36</v>
      </c>
      <c r="I37" s="88">
        <f t="shared" si="27"/>
        <v>40667</v>
      </c>
      <c r="J37" s="86">
        <f t="shared" si="28"/>
        <v>31</v>
      </c>
      <c r="K37" s="85" t="s">
        <v>6</v>
      </c>
      <c r="L37" s="80">
        <f t="shared" si="17"/>
        <v>14814319.97038115</v>
      </c>
      <c r="M37" s="267">
        <f t="shared" si="30"/>
        <v>170279.5398894385</v>
      </c>
      <c r="N37" s="80">
        <f t="shared" si="18"/>
        <v>72794.05674656577</v>
      </c>
      <c r="P37" s="80">
        <f t="shared" si="14"/>
        <v>243073.59663600428</v>
      </c>
      <c r="Q37" s="113">
        <f t="shared" si="15"/>
        <v>970900</v>
      </c>
      <c r="R37" s="113">
        <f>Dados!C$10</f>
        <v>589475</v>
      </c>
      <c r="S37" s="113">
        <f t="shared" si="19"/>
        <v>832548.5966360043</v>
      </c>
      <c r="T37" s="113">
        <f>S37/Dados!C$9</f>
        <v>120.05026627772232</v>
      </c>
      <c r="U37" s="302"/>
      <c r="V37" s="253">
        <f t="shared" si="1"/>
        <v>832548.5966360043</v>
      </c>
      <c r="W37" s="253">
        <f t="shared" si="2"/>
        <v>970900</v>
      </c>
      <c r="X37" s="253">
        <f t="shared" si="3"/>
        <v>-2515997.009813531</v>
      </c>
      <c r="Y37" s="254">
        <f t="shared" si="32"/>
        <v>515585.5820764007</v>
      </c>
      <c r="Z37" s="287">
        <f t="shared" si="7"/>
        <v>27820644.868743584</v>
      </c>
      <c r="AA37" s="254">
        <f t="shared" si="8"/>
        <v>601264.6512895813</v>
      </c>
      <c r="AB37" s="293">
        <f t="shared" si="10"/>
        <v>24314203.2184462</v>
      </c>
      <c r="AC37" s="45"/>
      <c r="AD37" s="98">
        <f t="shared" si="33"/>
        <v>32</v>
      </c>
      <c r="AE37" s="91">
        <f t="shared" si="29"/>
        <v>33</v>
      </c>
      <c r="AF37" s="98">
        <f t="shared" si="31"/>
        <v>36</v>
      </c>
      <c r="AG37" s="106">
        <f t="shared" si="4"/>
        <v>2</v>
      </c>
      <c r="AP37" s="3" t="e">
        <f>#REF!/#REF!</f>
        <v>#REF!</v>
      </c>
      <c r="AQ37" s="3" t="e">
        <f aca="true" t="shared" si="34" ref="AQ37:AQ71">LN(AP37)</f>
        <v>#REF!</v>
      </c>
      <c r="AY37" s="7"/>
      <c r="AZ37" s="17"/>
    </row>
    <row r="38" spans="5:53" ht="11.25">
      <c r="E38" s="98">
        <f t="shared" si="13"/>
        <v>3</v>
      </c>
      <c r="F38" s="91">
        <f aca="true" t="shared" si="35" ref="F38:H39">F37+1</f>
        <v>33</v>
      </c>
      <c r="G38" s="86">
        <f t="shared" si="35"/>
        <v>35</v>
      </c>
      <c r="H38" s="86">
        <f t="shared" si="35"/>
        <v>37</v>
      </c>
      <c r="I38" s="88">
        <f t="shared" si="27"/>
        <v>40698</v>
      </c>
      <c r="J38" s="86">
        <f t="shared" si="28"/>
        <v>30</v>
      </c>
      <c r="K38" s="85" t="s">
        <v>6</v>
      </c>
      <c r="L38" s="80">
        <f t="shared" si="17"/>
        <v>14674025.336050885</v>
      </c>
      <c r="M38" s="267">
        <f t="shared" si="30"/>
        <v>170628.20158198703</v>
      </c>
      <c r="N38" s="80">
        <f t="shared" si="18"/>
        <v>74519.13541149205</v>
      </c>
      <c r="P38" s="80">
        <f t="shared" si="14"/>
        <v>245147.33699347908</v>
      </c>
      <c r="Q38" s="113">
        <f t="shared" si="15"/>
        <v>970900</v>
      </c>
      <c r="R38" s="113">
        <f>Dados!C$10</f>
        <v>589475</v>
      </c>
      <c r="S38" s="113">
        <f t="shared" si="19"/>
        <v>834622.336993479</v>
      </c>
      <c r="T38" s="113">
        <f>S38/Dados!C$9</f>
        <v>120.34929156358746</v>
      </c>
      <c r="U38" s="302"/>
      <c r="V38" s="253">
        <f t="shared" si="1"/>
        <v>834622.336993479</v>
      </c>
      <c r="W38" s="253">
        <f t="shared" si="2"/>
        <v>970900</v>
      </c>
      <c r="X38" s="253">
        <f t="shared" si="3"/>
        <v>-2379719.34680701</v>
      </c>
      <c r="Y38" s="254">
        <f t="shared" si="32"/>
        <v>509418.6568993731</v>
      </c>
      <c r="Z38" s="287">
        <f t="shared" si="7"/>
        <v>28330063.525642958</v>
      </c>
      <c r="AA38" s="254">
        <f t="shared" si="8"/>
        <v>592596.8573585703</v>
      </c>
      <c r="AB38" s="293">
        <f t="shared" si="10"/>
        <v>24906800.07580477</v>
      </c>
      <c r="AC38" s="46"/>
      <c r="AD38" s="98">
        <f t="shared" si="33"/>
        <v>33</v>
      </c>
      <c r="AE38" s="91">
        <f t="shared" si="29"/>
        <v>34</v>
      </c>
      <c r="AF38" s="98">
        <f t="shared" si="31"/>
        <v>37</v>
      </c>
      <c r="AG38" s="106">
        <f t="shared" si="4"/>
        <v>3</v>
      </c>
      <c r="AH38" s="7"/>
      <c r="AI38" s="7"/>
      <c r="AJ38" s="7"/>
      <c r="AK38" s="7"/>
      <c r="AL38" s="7"/>
      <c r="AM38" s="7"/>
      <c r="AN38" s="7"/>
      <c r="AO38" s="7"/>
      <c r="AP38" s="3" t="e">
        <f>#REF!/#REF!</f>
        <v>#REF!</v>
      </c>
      <c r="AQ38" s="3" t="e">
        <f t="shared" si="34"/>
        <v>#REF!</v>
      </c>
      <c r="AR38" s="7"/>
      <c r="AS38" s="7"/>
      <c r="AT38" s="7"/>
      <c r="AU38" s="7"/>
      <c r="AV38" s="7"/>
      <c r="AW38" s="7"/>
      <c r="AX38" s="7"/>
      <c r="BA38" s="17"/>
    </row>
    <row r="39" spans="5:43" ht="11.25">
      <c r="E39" s="98">
        <f t="shared" si="13"/>
        <v>3</v>
      </c>
      <c r="F39" s="91">
        <f t="shared" si="35"/>
        <v>34</v>
      </c>
      <c r="G39" s="86">
        <f t="shared" si="35"/>
        <v>36</v>
      </c>
      <c r="H39" s="86">
        <f t="shared" si="35"/>
        <v>38</v>
      </c>
      <c r="I39" s="88">
        <f>I38+J39</f>
        <v>40728</v>
      </c>
      <c r="J39" s="86">
        <f>DATE(YEAR(I38),MONTH(I38)+1,DAY(I38))-DATE(YEAR(I38),MONTH(I38),DAY(I38))</f>
        <v>30</v>
      </c>
      <c r="K39" s="85" t="s">
        <v>6</v>
      </c>
      <c r="L39" s="80">
        <f aca="true" t="shared" si="36" ref="L39:L70">(L38-M38)*((D$21+1)^J38)</f>
        <v>14532135.147214418</v>
      </c>
      <c r="M39" s="267">
        <f t="shared" si="30"/>
        <v>170966.2958495814</v>
      </c>
      <c r="N39" s="80">
        <f aca="true" t="shared" si="37" ref="N39:N70">L38*((D$22+1)^J38-1)</f>
        <v>71426.560320369</v>
      </c>
      <c r="P39" s="80">
        <f aca="true" t="shared" si="38" ref="P39:P70">N39+M39</f>
        <v>242392.8561699504</v>
      </c>
      <c r="Q39" s="113">
        <f t="shared" si="15"/>
        <v>970900</v>
      </c>
      <c r="R39" s="113">
        <f>Dados!C$10</f>
        <v>589475</v>
      </c>
      <c r="S39" s="113">
        <f t="shared" si="19"/>
        <v>831867.8561699504</v>
      </c>
      <c r="T39" s="113">
        <f>S39/Dados!C$9</f>
        <v>119.95210615284073</v>
      </c>
      <c r="U39" s="302"/>
      <c r="V39" s="253">
        <f t="shared" si="1"/>
        <v>831867.8561699504</v>
      </c>
      <c r="W39" s="253">
        <f t="shared" si="2"/>
        <v>970900</v>
      </c>
      <c r="X39" s="253">
        <f t="shared" si="3"/>
        <v>-2240687.2029769607</v>
      </c>
      <c r="Y39" s="254">
        <f t="shared" si="32"/>
        <v>500417.9253073434</v>
      </c>
      <c r="Z39" s="287">
        <f t="shared" si="7"/>
        <v>28830481.450950302</v>
      </c>
      <c r="AA39" s="254">
        <f t="shared" si="8"/>
        <v>584054.0178074142</v>
      </c>
      <c r="AB39" s="293">
        <f t="shared" si="10"/>
        <v>25490854.093612183</v>
      </c>
      <c r="AC39" s="45"/>
      <c r="AD39" s="98">
        <f>AD38+1</f>
        <v>34</v>
      </c>
      <c r="AE39" s="91">
        <f t="shared" si="29"/>
        <v>35</v>
      </c>
      <c r="AF39" s="98">
        <f t="shared" si="31"/>
        <v>38</v>
      </c>
      <c r="AG39" s="106">
        <f t="shared" si="4"/>
        <v>3</v>
      </c>
      <c r="AP39" s="3" t="e">
        <f>#REF!/#REF!</f>
        <v>#REF!</v>
      </c>
      <c r="AQ39" s="3" t="e">
        <f t="shared" si="34"/>
        <v>#REF!</v>
      </c>
    </row>
    <row r="40" spans="5:43" ht="11.25">
      <c r="E40" s="98">
        <f t="shared" si="13"/>
        <v>3</v>
      </c>
      <c r="F40" s="91">
        <f aca="true" t="shared" si="39" ref="F40:F70">F39+1</f>
        <v>35</v>
      </c>
      <c r="G40" s="86">
        <f aca="true" t="shared" si="40" ref="G40:G101">G39+1</f>
        <v>37</v>
      </c>
      <c r="H40" s="86">
        <f aca="true" t="shared" si="41" ref="H40:H71">H39+1</f>
        <v>39</v>
      </c>
      <c r="I40" s="88">
        <f aca="true" t="shared" si="42" ref="I40:I45">I39+J40</f>
        <v>40759</v>
      </c>
      <c r="J40" s="86">
        <f aca="true" t="shared" si="43" ref="J40:J46">DATE(YEAR(I39),MONTH(I39)+1,DAY(I39))-DATE(YEAR(I39),MONTH(I39),DAY(I39))</f>
        <v>31</v>
      </c>
      <c r="K40" s="85" t="s">
        <v>6</v>
      </c>
      <c r="L40" s="80">
        <f t="shared" si="36"/>
        <v>14389625.043363484</v>
      </c>
      <c r="M40" s="267">
        <f t="shared" si="30"/>
        <v>171305.06004004148</v>
      </c>
      <c r="N40" s="80">
        <f t="shared" si="37"/>
        <v>70735.90265148126</v>
      </c>
      <c r="P40" s="80">
        <f t="shared" si="38"/>
        <v>242040.96269152273</v>
      </c>
      <c r="Q40" s="113">
        <f t="shared" si="15"/>
        <v>970900</v>
      </c>
      <c r="R40" s="113">
        <f>Dados!C$10</f>
        <v>589475</v>
      </c>
      <c r="S40" s="113">
        <f t="shared" si="19"/>
        <v>831515.9626915227</v>
      </c>
      <c r="T40" s="113">
        <f>S40/Dados!C$9</f>
        <v>119.90136448327652</v>
      </c>
      <c r="U40" s="302"/>
      <c r="V40" s="253">
        <f t="shared" si="1"/>
        <v>831515.9626915227</v>
      </c>
      <c r="W40" s="253">
        <f t="shared" si="2"/>
        <v>970900</v>
      </c>
      <c r="X40" s="253">
        <f t="shared" si="3"/>
        <v>-2101303.1656684834</v>
      </c>
      <c r="Y40" s="254">
        <f t="shared" si="32"/>
        <v>492995.298331934</v>
      </c>
      <c r="Z40" s="287">
        <f t="shared" si="7"/>
        <v>29323476.749282237</v>
      </c>
      <c r="AA40" s="254">
        <f t="shared" si="8"/>
        <v>575634.3313015206</v>
      </c>
      <c r="AB40" s="293">
        <f t="shared" si="10"/>
        <v>26066488.424913704</v>
      </c>
      <c r="AC40" s="45"/>
      <c r="AD40" s="98">
        <f t="shared" si="33"/>
        <v>35</v>
      </c>
      <c r="AE40" s="91">
        <f t="shared" si="29"/>
        <v>36</v>
      </c>
      <c r="AF40" s="98">
        <f t="shared" si="31"/>
        <v>39</v>
      </c>
      <c r="AG40" s="106">
        <f t="shared" si="4"/>
        <v>3</v>
      </c>
      <c r="AP40" s="3" t="e">
        <f>#REF!/#REF!</f>
        <v>#REF!</v>
      </c>
      <c r="AQ40" s="3" t="e">
        <f t="shared" si="34"/>
        <v>#REF!</v>
      </c>
    </row>
    <row r="41" spans="5:43" ht="12" thickBot="1">
      <c r="E41" s="97">
        <f t="shared" si="13"/>
        <v>3</v>
      </c>
      <c r="F41" s="89">
        <f t="shared" si="39"/>
        <v>36</v>
      </c>
      <c r="G41" s="83">
        <f t="shared" si="40"/>
        <v>38</v>
      </c>
      <c r="H41" s="83">
        <f t="shared" si="41"/>
        <v>40</v>
      </c>
      <c r="I41" s="90">
        <f t="shared" si="42"/>
        <v>40790</v>
      </c>
      <c r="J41" s="83">
        <f t="shared" si="43"/>
        <v>31</v>
      </c>
      <c r="K41" s="89" t="s">
        <v>6</v>
      </c>
      <c r="L41" s="81">
        <f t="shared" si="36"/>
        <v>14247433.190428657</v>
      </c>
      <c r="M41" s="267">
        <f t="shared" si="30"/>
        <v>171655.8215714296</v>
      </c>
      <c r="N41" s="81">
        <f t="shared" si="37"/>
        <v>72382.83088733717</v>
      </c>
      <c r="O41" s="81"/>
      <c r="P41" s="81">
        <f t="shared" si="38"/>
        <v>244038.65245876677</v>
      </c>
      <c r="Q41" s="99">
        <f t="shared" si="15"/>
        <v>970900</v>
      </c>
      <c r="R41" s="113">
        <f>Dados!C$10</f>
        <v>589475</v>
      </c>
      <c r="S41" s="113">
        <f t="shared" si="19"/>
        <v>833513.6524587667</v>
      </c>
      <c r="T41" s="113">
        <f>S41/Dados!C$9</f>
        <v>120.18942357011777</v>
      </c>
      <c r="U41" s="303"/>
      <c r="V41" s="253">
        <f t="shared" si="1"/>
        <v>833513.6524587667</v>
      </c>
      <c r="W41" s="258">
        <f t="shared" si="2"/>
        <v>970900</v>
      </c>
      <c r="X41" s="258">
        <f t="shared" si="3"/>
        <v>-1963916.81812725</v>
      </c>
      <c r="Y41" s="254">
        <f t="shared" si="32"/>
        <v>487055.6393695752</v>
      </c>
      <c r="Z41" s="286">
        <f t="shared" si="7"/>
        <v>29810532.38865181</v>
      </c>
      <c r="AA41" s="259">
        <f t="shared" si="8"/>
        <v>567336.0224742254</v>
      </c>
      <c r="AB41" s="292">
        <f t="shared" si="10"/>
        <v>26633824.44738793</v>
      </c>
      <c r="AC41" s="74"/>
      <c r="AD41" s="98">
        <f t="shared" si="33"/>
        <v>36</v>
      </c>
      <c r="AE41" s="91">
        <f t="shared" si="29"/>
        <v>37</v>
      </c>
      <c r="AF41" s="98">
        <f t="shared" si="31"/>
        <v>40</v>
      </c>
      <c r="AG41" s="106">
        <f t="shared" si="4"/>
        <v>3</v>
      </c>
      <c r="AP41" s="3" t="e">
        <f>#REF!/#REF!</f>
        <v>#REF!</v>
      </c>
      <c r="AQ41" s="3" t="e">
        <f t="shared" si="34"/>
        <v>#REF!</v>
      </c>
    </row>
    <row r="42" spans="5:43" ht="11.25">
      <c r="E42" s="98">
        <f t="shared" si="13"/>
        <v>4</v>
      </c>
      <c r="F42" s="91">
        <f t="shared" si="39"/>
        <v>37</v>
      </c>
      <c r="G42" s="86">
        <f t="shared" si="40"/>
        <v>39</v>
      </c>
      <c r="H42" s="86">
        <f t="shared" si="41"/>
        <v>41</v>
      </c>
      <c r="I42" s="88">
        <f t="shared" si="42"/>
        <v>40820</v>
      </c>
      <c r="J42" s="86">
        <f t="shared" si="43"/>
        <v>30</v>
      </c>
      <c r="K42" s="85" t="s">
        <v>6</v>
      </c>
      <c r="L42" s="80">
        <f t="shared" si="36"/>
        <v>14104598.707959674</v>
      </c>
      <c r="M42" s="267">
        <f t="shared" si="30"/>
        <v>172007.3013165814</v>
      </c>
      <c r="N42" s="80">
        <f t="shared" si="37"/>
        <v>71667.57605522565</v>
      </c>
      <c r="P42" s="80">
        <f t="shared" si="38"/>
        <v>243674.87737180706</v>
      </c>
      <c r="Q42" s="113">
        <f t="shared" si="15"/>
        <v>970900</v>
      </c>
      <c r="R42" s="113">
        <f>Dados!C$10</f>
        <v>589475</v>
      </c>
      <c r="S42" s="113">
        <f t="shared" si="19"/>
        <v>833149.8773718071</v>
      </c>
      <c r="T42" s="113">
        <f>S42/Dados!C$9</f>
        <v>120.13696861886187</v>
      </c>
      <c r="U42" s="302"/>
      <c r="V42" s="253">
        <f t="shared" si="1"/>
        <v>833149.8773718071</v>
      </c>
      <c r="W42" s="253">
        <f t="shared" si="2"/>
        <v>970900</v>
      </c>
      <c r="X42" s="253">
        <f t="shared" si="3"/>
        <v>-1826166.6954990572</v>
      </c>
      <c r="Y42" s="254">
        <f t="shared" si="32"/>
        <v>479824.7713935123</v>
      </c>
      <c r="Z42" s="287">
        <f t="shared" si="7"/>
        <v>30290357.160045322</v>
      </c>
      <c r="AA42" s="254">
        <f t="shared" si="8"/>
        <v>559157.3415524401</v>
      </c>
      <c r="AB42" s="293">
        <f t="shared" si="10"/>
        <v>27192981.78894037</v>
      </c>
      <c r="AC42" s="45"/>
      <c r="AD42" s="98">
        <f t="shared" si="33"/>
        <v>37</v>
      </c>
      <c r="AE42" s="91">
        <f t="shared" si="29"/>
        <v>38</v>
      </c>
      <c r="AF42" s="98">
        <f t="shared" si="31"/>
        <v>41</v>
      </c>
      <c r="AG42" s="106">
        <f aca="true" t="shared" si="44" ref="AG42:AG105">INT((AF42-1)/12)</f>
        <v>3</v>
      </c>
      <c r="AP42" s="3" t="e">
        <f>#REF!/#REF!</f>
        <v>#REF!</v>
      </c>
      <c r="AQ42" s="3" t="e">
        <f t="shared" si="34"/>
        <v>#REF!</v>
      </c>
    </row>
    <row r="43" spans="5:43" ht="11.25">
      <c r="E43" s="98">
        <f t="shared" si="13"/>
        <v>4</v>
      </c>
      <c r="F43" s="91">
        <f t="shared" si="39"/>
        <v>38</v>
      </c>
      <c r="G43" s="86">
        <f t="shared" si="40"/>
        <v>40</v>
      </c>
      <c r="H43" s="86">
        <f t="shared" si="41"/>
        <v>42</v>
      </c>
      <c r="I43" s="88">
        <f t="shared" si="42"/>
        <v>40851</v>
      </c>
      <c r="J43" s="86">
        <f t="shared" si="43"/>
        <v>31</v>
      </c>
      <c r="K43" s="85" t="s">
        <v>6</v>
      </c>
      <c r="L43" s="80">
        <f t="shared" si="36"/>
        <v>13960198.38628448</v>
      </c>
      <c r="M43" s="267">
        <f t="shared" si="30"/>
        <v>172348.1282257343</v>
      </c>
      <c r="N43" s="80">
        <f t="shared" si="37"/>
        <v>68654.8474148816</v>
      </c>
      <c r="P43" s="80">
        <f t="shared" si="38"/>
        <v>241002.9756406159</v>
      </c>
      <c r="Q43" s="113">
        <f t="shared" si="15"/>
        <v>970900</v>
      </c>
      <c r="R43" s="113">
        <f>Dados!C$10</f>
        <v>589475</v>
      </c>
      <c r="S43" s="113">
        <f t="shared" si="19"/>
        <v>830477.9756406159</v>
      </c>
      <c r="T43" s="113">
        <f>S43/Dados!C$9</f>
        <v>119.75169079172544</v>
      </c>
      <c r="U43" s="302"/>
      <c r="V43" s="253">
        <f t="shared" si="1"/>
        <v>830477.9756406159</v>
      </c>
      <c r="W43" s="253">
        <f t="shared" si="2"/>
        <v>970900</v>
      </c>
      <c r="X43" s="253">
        <f t="shared" si="3"/>
        <v>-1685744.671139673</v>
      </c>
      <c r="Y43" s="254">
        <f t="shared" si="32"/>
        <v>471391.03805026395</v>
      </c>
      <c r="Z43" s="287">
        <f t="shared" si="7"/>
        <v>30761748.198095586</v>
      </c>
      <c r="AA43" s="254">
        <f t="shared" si="8"/>
        <v>551096.5639876964</v>
      </c>
      <c r="AB43" s="293">
        <f t="shared" si="10"/>
        <v>27744078.352928065</v>
      </c>
      <c r="AC43" s="45"/>
      <c r="AD43" s="98">
        <f t="shared" si="33"/>
        <v>38</v>
      </c>
      <c r="AE43" s="91">
        <f t="shared" si="29"/>
        <v>39</v>
      </c>
      <c r="AF43" s="98">
        <f t="shared" si="31"/>
        <v>42</v>
      </c>
      <c r="AG43" s="106">
        <f t="shared" si="44"/>
        <v>3</v>
      </c>
      <c r="AP43" s="3" t="e">
        <f>#REF!/#REF!</f>
        <v>#REF!</v>
      </c>
      <c r="AQ43" s="3" t="e">
        <f t="shared" si="34"/>
        <v>#REF!</v>
      </c>
    </row>
    <row r="44" spans="5:43" ht="11.25">
      <c r="E44" s="98">
        <f t="shared" si="13"/>
        <v>4</v>
      </c>
      <c r="F44" s="91">
        <f t="shared" si="39"/>
        <v>39</v>
      </c>
      <c r="G44" s="86">
        <f t="shared" si="40"/>
        <v>41</v>
      </c>
      <c r="H44" s="86">
        <f t="shared" si="41"/>
        <v>43</v>
      </c>
      <c r="I44" s="88">
        <f t="shared" si="42"/>
        <v>40881</v>
      </c>
      <c r="J44" s="86">
        <f t="shared" si="43"/>
        <v>30</v>
      </c>
      <c r="K44" s="85" t="s">
        <v>6</v>
      </c>
      <c r="L44" s="80">
        <f t="shared" si="36"/>
        <v>13816082.042163294</v>
      </c>
      <c r="M44" s="267">
        <f t="shared" si="30"/>
        <v>172701.02552704117</v>
      </c>
      <c r="N44" s="80">
        <f t="shared" si="37"/>
        <v>70222.72476892239</v>
      </c>
      <c r="P44" s="80">
        <f t="shared" si="38"/>
        <v>242923.75029596355</v>
      </c>
      <c r="Q44" s="113">
        <f t="shared" si="15"/>
        <v>970900</v>
      </c>
      <c r="R44" s="113">
        <f>Dados!C$10</f>
        <v>589475</v>
      </c>
      <c r="S44" s="113">
        <f t="shared" si="19"/>
        <v>832398.7502959636</v>
      </c>
      <c r="T44" s="113">
        <f>S44/Dados!C$9</f>
        <v>120.02865901888444</v>
      </c>
      <c r="U44" s="302"/>
      <c r="V44" s="253">
        <f t="shared" si="1"/>
        <v>832398.7502959636</v>
      </c>
      <c r="W44" s="253">
        <f t="shared" si="2"/>
        <v>970900</v>
      </c>
      <c r="X44" s="253">
        <f t="shared" si="3"/>
        <v>-1547243.4214356367</v>
      </c>
      <c r="Y44" s="254">
        <f t="shared" si="32"/>
        <v>465670.035816017</v>
      </c>
      <c r="Z44" s="287">
        <f t="shared" si="7"/>
        <v>31227418.233911604</v>
      </c>
      <c r="AA44" s="254">
        <f t="shared" si="8"/>
        <v>543151.99009251</v>
      </c>
      <c r="AB44" s="293">
        <f t="shared" si="10"/>
        <v>28287230.343020573</v>
      </c>
      <c r="AC44" s="45"/>
      <c r="AD44" s="98">
        <f t="shared" si="33"/>
        <v>39</v>
      </c>
      <c r="AE44" s="91">
        <f t="shared" si="29"/>
        <v>40</v>
      </c>
      <c r="AF44" s="98">
        <f t="shared" si="31"/>
        <v>43</v>
      </c>
      <c r="AG44" s="106">
        <f t="shared" si="44"/>
        <v>3</v>
      </c>
      <c r="AP44" s="3" t="e">
        <f>#REF!/#REF!</f>
        <v>#REF!</v>
      </c>
      <c r="AQ44" s="3" t="e">
        <f t="shared" si="34"/>
        <v>#REF!</v>
      </c>
    </row>
    <row r="45" spans="5:43" ht="11.25">
      <c r="E45" s="98">
        <f t="shared" si="13"/>
        <v>4</v>
      </c>
      <c r="F45" s="91">
        <f t="shared" si="39"/>
        <v>40</v>
      </c>
      <c r="G45" s="86">
        <f t="shared" si="40"/>
        <v>42</v>
      </c>
      <c r="H45" s="86">
        <f t="shared" si="41"/>
        <v>44</v>
      </c>
      <c r="I45" s="88">
        <f t="shared" si="42"/>
        <v>40912</v>
      </c>
      <c r="J45" s="86">
        <f t="shared" si="43"/>
        <v>31</v>
      </c>
      <c r="K45" s="85" t="s">
        <v>6</v>
      </c>
      <c r="L45" s="80">
        <f t="shared" si="36"/>
        <v>13670414.935235657</v>
      </c>
      <c r="M45" s="267">
        <f t="shared" si="30"/>
        <v>173043.22702829944</v>
      </c>
      <c r="N45" s="80">
        <f t="shared" si="37"/>
        <v>67250.47795517322</v>
      </c>
      <c r="P45" s="80">
        <f t="shared" si="38"/>
        <v>240293.70498347265</v>
      </c>
      <c r="Q45" s="113">
        <f t="shared" si="15"/>
        <v>970900</v>
      </c>
      <c r="R45" s="113">
        <f>Dados!C$10</f>
        <v>589475</v>
      </c>
      <c r="S45" s="113">
        <f t="shared" si="19"/>
        <v>829768.7049834726</v>
      </c>
      <c r="T45" s="113">
        <f>S45/Dados!C$9</f>
        <v>119.6494167243652</v>
      </c>
      <c r="U45" s="302"/>
      <c r="V45" s="253">
        <f t="shared" si="1"/>
        <v>829768.7049834726</v>
      </c>
      <c r="W45" s="253">
        <f t="shared" si="2"/>
        <v>970900</v>
      </c>
      <c r="X45" s="253">
        <f t="shared" si="3"/>
        <v>-1406112.1264191093</v>
      </c>
      <c r="Y45" s="254">
        <f t="shared" si="32"/>
        <v>457506.84600680356</v>
      </c>
      <c r="Z45" s="287">
        <f t="shared" si="7"/>
        <v>31684925.079918407</v>
      </c>
      <c r="AA45" s="254">
        <f t="shared" si="8"/>
        <v>535321.9446819859</v>
      </c>
      <c r="AB45" s="293">
        <f t="shared" si="10"/>
        <v>28822552.28770256</v>
      </c>
      <c r="AC45" s="45"/>
      <c r="AD45" s="98">
        <f t="shared" si="33"/>
        <v>40</v>
      </c>
      <c r="AE45" s="91">
        <f t="shared" si="29"/>
        <v>41</v>
      </c>
      <c r="AF45" s="98">
        <f t="shared" si="31"/>
        <v>44</v>
      </c>
      <c r="AG45" s="106">
        <f t="shared" si="44"/>
        <v>3</v>
      </c>
      <c r="AP45" s="3" t="e">
        <f>#REF!/#REF!</f>
        <v>#REF!</v>
      </c>
      <c r="AQ45" s="3" t="e">
        <f t="shared" si="34"/>
        <v>#REF!</v>
      </c>
    </row>
    <row r="46" spans="5:43" ht="11.25">
      <c r="E46" s="98">
        <f t="shared" si="13"/>
        <v>4</v>
      </c>
      <c r="F46" s="91">
        <f t="shared" si="39"/>
        <v>41</v>
      </c>
      <c r="G46" s="86">
        <f t="shared" si="40"/>
        <v>43</v>
      </c>
      <c r="H46" s="86">
        <f t="shared" si="41"/>
        <v>45</v>
      </c>
      <c r="I46" s="88">
        <f aca="true" t="shared" si="45" ref="I46:I109">I45+J46</f>
        <v>40943</v>
      </c>
      <c r="J46" s="86">
        <f t="shared" si="43"/>
        <v>31</v>
      </c>
      <c r="K46" s="85" t="s">
        <v>6</v>
      </c>
      <c r="L46" s="80">
        <f t="shared" si="36"/>
        <v>13525008.71302776</v>
      </c>
      <c r="M46" s="267">
        <f t="shared" si="30"/>
        <v>173397.54760292</v>
      </c>
      <c r="N46" s="80">
        <f t="shared" si="37"/>
        <v>68765.05325434114</v>
      </c>
      <c r="P46" s="80">
        <f t="shared" si="38"/>
        <v>242162.60085726116</v>
      </c>
      <c r="Q46" s="113">
        <f t="shared" si="15"/>
        <v>970900</v>
      </c>
      <c r="R46" s="113">
        <f>Dados!C$10</f>
        <v>589475</v>
      </c>
      <c r="S46" s="113">
        <f t="shared" si="19"/>
        <v>831637.6008572611</v>
      </c>
      <c r="T46" s="113">
        <f>S46/Dados!C$9</f>
        <v>119.91890423320275</v>
      </c>
      <c r="U46" s="302"/>
      <c r="V46" s="253">
        <f t="shared" si="1"/>
        <v>831637.6008572611</v>
      </c>
      <c r="W46" s="253">
        <f t="shared" si="2"/>
        <v>970900</v>
      </c>
      <c r="X46" s="253">
        <f t="shared" si="3"/>
        <v>-1266849.7272763704</v>
      </c>
      <c r="Y46" s="254">
        <f t="shared" si="32"/>
        <v>451927.0478038343</v>
      </c>
      <c r="Z46" s="287">
        <f t="shared" si="7"/>
        <v>32136852.12772224</v>
      </c>
      <c r="AA46" s="254">
        <f t="shared" si="8"/>
        <v>527604.7767205904</v>
      </c>
      <c r="AB46" s="293">
        <f t="shared" si="10"/>
        <v>29350157.06442315</v>
      </c>
      <c r="AC46" s="45"/>
      <c r="AD46" s="98">
        <f t="shared" si="33"/>
        <v>41</v>
      </c>
      <c r="AE46" s="91">
        <f t="shared" si="29"/>
        <v>42</v>
      </c>
      <c r="AF46" s="98">
        <f t="shared" si="31"/>
        <v>45</v>
      </c>
      <c r="AG46" s="106">
        <f t="shared" si="44"/>
        <v>3</v>
      </c>
      <c r="AP46" s="3" t="e">
        <f>#REF!/#REF!</f>
        <v>#REF!</v>
      </c>
      <c r="AQ46" s="3" t="e">
        <f t="shared" si="34"/>
        <v>#REF!</v>
      </c>
    </row>
    <row r="47" spans="5:43" ht="11.25">
      <c r="E47" s="98">
        <f t="shared" si="13"/>
        <v>4</v>
      </c>
      <c r="F47" s="91">
        <f t="shared" si="39"/>
        <v>42</v>
      </c>
      <c r="G47" s="86">
        <f t="shared" si="40"/>
        <v>44</v>
      </c>
      <c r="H47" s="86">
        <f t="shared" si="41"/>
        <v>46</v>
      </c>
      <c r="I47" s="88">
        <f t="shared" si="45"/>
        <v>40972</v>
      </c>
      <c r="J47" s="86">
        <f aca="true" t="shared" si="46" ref="J47:J110">DATE(YEAR(I46),MONTH(I46)+1,DAY(I46))-DATE(YEAR(I46),MONTH(I46),DAY(I46))</f>
        <v>29</v>
      </c>
      <c r="K47" s="85" t="s">
        <v>6</v>
      </c>
      <c r="L47" s="80">
        <f t="shared" si="36"/>
        <v>13378949.71326335</v>
      </c>
      <c r="M47" s="267">
        <f t="shared" si="30"/>
        <v>173752.5936787448</v>
      </c>
      <c r="N47" s="80">
        <f t="shared" si="37"/>
        <v>68033.62947086355</v>
      </c>
      <c r="P47" s="80">
        <f t="shared" si="38"/>
        <v>241786.22314960836</v>
      </c>
      <c r="Q47" s="113">
        <f t="shared" si="15"/>
        <v>970900</v>
      </c>
      <c r="R47" s="113">
        <f>Dados!C$10</f>
        <v>589475</v>
      </c>
      <c r="S47" s="113">
        <f t="shared" si="19"/>
        <v>831261.2231496084</v>
      </c>
      <c r="T47" s="113">
        <f>S47/Dados!C$9</f>
        <v>119.86463203310863</v>
      </c>
      <c r="U47" s="302"/>
      <c r="V47" s="253">
        <f t="shared" si="1"/>
        <v>831261.2231496084</v>
      </c>
      <c r="W47" s="253">
        <f t="shared" si="2"/>
        <v>970900</v>
      </c>
      <c r="X47" s="253">
        <f t="shared" si="3"/>
        <v>-1127210.9504259787</v>
      </c>
      <c r="Y47" s="254">
        <f t="shared" si="32"/>
        <v>445210.5134896916</v>
      </c>
      <c r="Z47" s="287">
        <f t="shared" si="7"/>
        <v>32582062.641211934</v>
      </c>
      <c r="AA47" s="254">
        <f t="shared" si="8"/>
        <v>519998.8589740164</v>
      </c>
      <c r="AB47" s="293">
        <f t="shared" si="10"/>
        <v>29870155.92339717</v>
      </c>
      <c r="AC47" s="45"/>
      <c r="AD47" s="98">
        <f t="shared" si="33"/>
        <v>42</v>
      </c>
      <c r="AE47" s="91">
        <f t="shared" si="29"/>
        <v>43</v>
      </c>
      <c r="AF47" s="98">
        <f t="shared" si="31"/>
        <v>46</v>
      </c>
      <c r="AG47" s="106">
        <f t="shared" si="44"/>
        <v>3</v>
      </c>
      <c r="AP47" s="3" t="e">
        <f>#REF!/#REF!</f>
        <v>#REF!</v>
      </c>
      <c r="AQ47" s="3" t="e">
        <f t="shared" si="34"/>
        <v>#REF!</v>
      </c>
    </row>
    <row r="48" spans="5:58" ht="11.25">
      <c r="E48" s="98">
        <f t="shared" si="13"/>
        <v>4</v>
      </c>
      <c r="F48" s="91">
        <f t="shared" si="39"/>
        <v>43</v>
      </c>
      <c r="G48" s="86">
        <f t="shared" si="40"/>
        <v>45</v>
      </c>
      <c r="H48" s="86">
        <f t="shared" si="41"/>
        <v>47</v>
      </c>
      <c r="I48" s="88">
        <f t="shared" si="45"/>
        <v>41003</v>
      </c>
      <c r="J48" s="86">
        <f t="shared" si="46"/>
        <v>31</v>
      </c>
      <c r="K48" s="85" t="s">
        <v>6</v>
      </c>
      <c r="L48" s="80">
        <f t="shared" si="36"/>
        <v>13230489.767172208</v>
      </c>
      <c r="M48" s="267">
        <f t="shared" si="30"/>
        <v>174085.39167331852</v>
      </c>
      <c r="N48" s="80">
        <f t="shared" si="37"/>
        <v>62946.858609912444</v>
      </c>
      <c r="P48" s="80">
        <f t="shared" si="38"/>
        <v>237032.25028323097</v>
      </c>
      <c r="Q48" s="113">
        <f t="shared" si="15"/>
        <v>970900</v>
      </c>
      <c r="R48" s="113">
        <f>Dados!C$10</f>
        <v>589475</v>
      </c>
      <c r="S48" s="113">
        <f t="shared" si="19"/>
        <v>826507.250283231</v>
      </c>
      <c r="T48" s="113">
        <f>S48/Dados!C$9</f>
        <v>119.17912765439524</v>
      </c>
      <c r="U48" s="302"/>
      <c r="V48" s="253">
        <f t="shared" si="1"/>
        <v>826507.250283231</v>
      </c>
      <c r="W48" s="253">
        <f t="shared" si="2"/>
        <v>970900</v>
      </c>
      <c r="X48" s="253">
        <f t="shared" si="3"/>
        <v>-982818.2007092098</v>
      </c>
      <c r="Y48" s="254">
        <f t="shared" si="32"/>
        <v>436282.9379904415</v>
      </c>
      <c r="Z48" s="287">
        <f t="shared" si="7"/>
        <v>33018345.579202376</v>
      </c>
      <c r="AA48" s="254">
        <f t="shared" si="8"/>
        <v>512502.5876660646</v>
      </c>
      <c r="AB48" s="293">
        <f t="shared" si="10"/>
        <v>30382658.511063233</v>
      </c>
      <c r="AC48" s="45"/>
      <c r="AD48" s="98">
        <f aca="true" t="shared" si="47" ref="AD48:AD104">AD47+1</f>
        <v>43</v>
      </c>
      <c r="AE48" s="91">
        <f t="shared" si="29"/>
        <v>44</v>
      </c>
      <c r="AF48" s="98">
        <f t="shared" si="31"/>
        <v>47</v>
      </c>
      <c r="AG48" s="106">
        <f t="shared" si="44"/>
        <v>3</v>
      </c>
      <c r="AP48" s="3" t="e">
        <f>#REF!/#REF!</f>
        <v>#REF!</v>
      </c>
      <c r="AQ48" s="3" t="e">
        <f t="shared" si="34"/>
        <v>#REF!</v>
      </c>
      <c r="BB48" s="17"/>
      <c r="BC48" s="17"/>
      <c r="BD48" s="17"/>
      <c r="BE48" s="17"/>
      <c r="BF48" s="17"/>
    </row>
    <row r="49" spans="5:43" ht="11.25">
      <c r="E49" s="98">
        <f t="shared" si="13"/>
        <v>4</v>
      </c>
      <c r="F49" s="91">
        <f t="shared" si="39"/>
        <v>44</v>
      </c>
      <c r="G49" s="86">
        <f t="shared" si="40"/>
        <v>46</v>
      </c>
      <c r="H49" s="86">
        <f t="shared" si="41"/>
        <v>48</v>
      </c>
      <c r="I49" s="88">
        <f t="shared" si="45"/>
        <v>41033</v>
      </c>
      <c r="J49" s="86">
        <f t="shared" si="46"/>
        <v>30</v>
      </c>
      <c r="K49" s="85" t="s">
        <v>6</v>
      </c>
      <c r="L49" s="80">
        <f t="shared" si="36"/>
        <v>13083138.462583663</v>
      </c>
      <c r="M49" s="267">
        <f t="shared" si="30"/>
        <v>174441.84616778218</v>
      </c>
      <c r="N49" s="80">
        <f t="shared" si="37"/>
        <v>66552.13742456376</v>
      </c>
      <c r="P49" s="80">
        <f t="shared" si="38"/>
        <v>240993.98359234593</v>
      </c>
      <c r="Q49" s="113">
        <f t="shared" si="15"/>
        <v>970900</v>
      </c>
      <c r="R49" s="113">
        <f>Dados!C$10</f>
        <v>589475</v>
      </c>
      <c r="S49" s="113">
        <f t="shared" si="19"/>
        <v>830468.983592346</v>
      </c>
      <c r="T49" s="113">
        <f>S49/Dados!C$9</f>
        <v>119.7503941733736</v>
      </c>
      <c r="U49" s="302"/>
      <c r="V49" s="253">
        <f t="shared" si="1"/>
        <v>830468.983592346</v>
      </c>
      <c r="W49" s="253">
        <f t="shared" si="2"/>
        <v>970900</v>
      </c>
      <c r="X49" s="253">
        <f t="shared" si="3"/>
        <v>-842387.1843015557</v>
      </c>
      <c r="Y49" s="254">
        <f t="shared" si="32"/>
        <v>432054.6168854426</v>
      </c>
      <c r="Z49" s="287">
        <f t="shared" si="7"/>
        <v>33450400.19608782</v>
      </c>
      <c r="AA49" s="254">
        <f t="shared" si="8"/>
        <v>505114.38214047515</v>
      </c>
      <c r="AB49" s="293">
        <f t="shared" si="10"/>
        <v>30887772.89320371</v>
      </c>
      <c r="AC49" s="45"/>
      <c r="AD49" s="98">
        <f t="shared" si="47"/>
        <v>44</v>
      </c>
      <c r="AE49" s="91">
        <f t="shared" si="29"/>
        <v>45</v>
      </c>
      <c r="AF49" s="98">
        <f t="shared" si="31"/>
        <v>48</v>
      </c>
      <c r="AG49" s="106">
        <f t="shared" si="44"/>
        <v>3</v>
      </c>
      <c r="AP49" s="3" t="e">
        <f>#REF!/#REF!</f>
        <v>#REF!</v>
      </c>
      <c r="AQ49" s="3" t="e">
        <f t="shared" si="34"/>
        <v>#REF!</v>
      </c>
    </row>
    <row r="50" spans="1:58" s="17" customFormat="1" ht="11.25">
      <c r="A50" s="22"/>
      <c r="B50" s="228"/>
      <c r="C50" s="5"/>
      <c r="D50" s="5"/>
      <c r="E50" s="98">
        <f t="shared" si="13"/>
        <v>4</v>
      </c>
      <c r="F50" s="91">
        <f t="shared" si="39"/>
        <v>45</v>
      </c>
      <c r="G50" s="86">
        <f t="shared" si="40"/>
        <v>47</v>
      </c>
      <c r="H50" s="86">
        <f t="shared" si="41"/>
        <v>49</v>
      </c>
      <c r="I50" s="88">
        <f t="shared" si="45"/>
        <v>41064</v>
      </c>
      <c r="J50" s="86">
        <f t="shared" si="46"/>
        <v>31</v>
      </c>
      <c r="K50" s="85" t="s">
        <v>6</v>
      </c>
      <c r="L50" s="80">
        <f t="shared" si="36"/>
        <v>12934274.781617532</v>
      </c>
      <c r="M50" s="267">
        <f t="shared" si="30"/>
        <v>174787.49704888556</v>
      </c>
      <c r="N50" s="80">
        <f t="shared" si="37"/>
        <v>63682.83802002502</v>
      </c>
      <c r="O50" s="80"/>
      <c r="P50" s="80">
        <f t="shared" si="38"/>
        <v>238470.3350689106</v>
      </c>
      <c r="Q50" s="113">
        <f t="shared" si="15"/>
        <v>970900</v>
      </c>
      <c r="R50" s="113">
        <f>Dados!C$10</f>
        <v>589475</v>
      </c>
      <c r="S50" s="113">
        <f t="shared" si="19"/>
        <v>827945.3350689106</v>
      </c>
      <c r="T50" s="113">
        <f>S50/Dados!C$9</f>
        <v>119.3864938816021</v>
      </c>
      <c r="U50" s="302"/>
      <c r="V50" s="253">
        <f t="shared" si="1"/>
        <v>827945.3350689106</v>
      </c>
      <c r="W50" s="253">
        <f t="shared" si="2"/>
        <v>970900</v>
      </c>
      <c r="X50" s="253">
        <f t="shared" si="3"/>
        <v>-699432.5193704664</v>
      </c>
      <c r="Y50" s="254">
        <f t="shared" si="32"/>
        <v>424532.1338958532</v>
      </c>
      <c r="Z50" s="287">
        <f t="shared" si="7"/>
        <v>33874932.329983674</v>
      </c>
      <c r="AA50" s="254">
        <f t="shared" si="8"/>
        <v>497832.6845276299</v>
      </c>
      <c r="AB50" s="293">
        <f t="shared" si="10"/>
        <v>31385605.577731337</v>
      </c>
      <c r="AC50" s="45"/>
      <c r="AD50" s="98">
        <f t="shared" si="47"/>
        <v>45</v>
      </c>
      <c r="AE50" s="91">
        <f t="shared" si="29"/>
        <v>46</v>
      </c>
      <c r="AF50" s="98">
        <f t="shared" si="31"/>
        <v>49</v>
      </c>
      <c r="AG50" s="106">
        <f t="shared" si="44"/>
        <v>4</v>
      </c>
      <c r="AH50" s="3"/>
      <c r="AI50" s="3"/>
      <c r="AJ50" s="3"/>
      <c r="AK50" s="3"/>
      <c r="AL50" s="3"/>
      <c r="AM50" s="3"/>
      <c r="AN50" s="3"/>
      <c r="AO50" s="3"/>
      <c r="AP50" s="3" t="e">
        <f>#REF!/#REF!</f>
        <v>#REF!</v>
      </c>
      <c r="AQ50" s="3" t="e">
        <f t="shared" si="34"/>
        <v>#REF!</v>
      </c>
      <c r="AR50" s="3"/>
      <c r="AS50" s="3"/>
      <c r="AT50" s="3"/>
      <c r="AU50" s="3"/>
      <c r="AV50" s="3"/>
      <c r="AW50" s="3"/>
      <c r="AX50" s="3"/>
      <c r="AY50" s="3"/>
      <c r="AZ50" s="5"/>
      <c r="BA50" s="5"/>
      <c r="BB50" s="5"/>
      <c r="BC50" s="5"/>
      <c r="BD50" s="5"/>
      <c r="BE50" s="5"/>
      <c r="BF50" s="5"/>
    </row>
    <row r="51" spans="5:43" ht="11.25">
      <c r="E51" s="98">
        <f t="shared" si="13"/>
        <v>4</v>
      </c>
      <c r="F51" s="91">
        <f t="shared" si="39"/>
        <v>46</v>
      </c>
      <c r="G51" s="86">
        <f t="shared" si="40"/>
        <v>48</v>
      </c>
      <c r="H51" s="86">
        <f t="shared" si="41"/>
        <v>50</v>
      </c>
      <c r="I51" s="88">
        <f t="shared" si="45"/>
        <v>41094</v>
      </c>
      <c r="J51" s="86">
        <f t="shared" si="46"/>
        <v>30</v>
      </c>
      <c r="K51" s="85" t="s">
        <v>6</v>
      </c>
      <c r="L51" s="80">
        <f t="shared" si="36"/>
        <v>12785613.408914398</v>
      </c>
      <c r="M51" s="267">
        <f t="shared" si="30"/>
        <v>175145.38916321093</v>
      </c>
      <c r="N51" s="80">
        <f t="shared" si="37"/>
        <v>65062.11394298683</v>
      </c>
      <c r="P51" s="80">
        <f t="shared" si="38"/>
        <v>240207.50310619775</v>
      </c>
      <c r="Q51" s="113">
        <f t="shared" si="15"/>
        <v>970900</v>
      </c>
      <c r="R51" s="113">
        <f>Dados!C$10</f>
        <v>589475</v>
      </c>
      <c r="S51" s="113">
        <f t="shared" si="19"/>
        <v>829682.5031061978</v>
      </c>
      <c r="T51" s="113">
        <f>S51/Dados!C$9</f>
        <v>119.6369867492715</v>
      </c>
      <c r="U51" s="302"/>
      <c r="V51" s="253">
        <f t="shared" si="1"/>
        <v>829682.5031061978</v>
      </c>
      <c r="W51" s="253">
        <f t="shared" si="2"/>
        <v>970900</v>
      </c>
      <c r="X51" s="253">
        <f t="shared" si="3"/>
        <v>-558215.0224766642</v>
      </c>
      <c r="Y51" s="254">
        <f t="shared" si="32"/>
        <v>419290.0036793616</v>
      </c>
      <c r="Z51" s="287">
        <f t="shared" si="7"/>
        <v>34294222.33366304</v>
      </c>
      <c r="AA51" s="254">
        <f t="shared" si="8"/>
        <v>490655.959416063</v>
      </c>
      <c r="AB51" s="293">
        <f t="shared" si="10"/>
        <v>31876261.5371474</v>
      </c>
      <c r="AC51" s="45"/>
      <c r="AD51" s="98">
        <f t="shared" si="47"/>
        <v>46</v>
      </c>
      <c r="AE51" s="91">
        <f t="shared" si="29"/>
        <v>47</v>
      </c>
      <c r="AF51" s="98">
        <f t="shared" si="31"/>
        <v>50</v>
      </c>
      <c r="AG51" s="106">
        <f t="shared" si="44"/>
        <v>4</v>
      </c>
      <c r="AP51" s="3" t="e">
        <f>#REF!/#REF!</f>
        <v>#REF!</v>
      </c>
      <c r="AQ51" s="3" t="e">
        <f t="shared" si="34"/>
        <v>#REF!</v>
      </c>
    </row>
    <row r="52" spans="5:43" ht="11.25">
      <c r="E52" s="98">
        <f t="shared" si="13"/>
        <v>4</v>
      </c>
      <c r="F52" s="91">
        <f t="shared" si="39"/>
        <v>47</v>
      </c>
      <c r="G52" s="86">
        <f t="shared" si="40"/>
        <v>49</v>
      </c>
      <c r="H52" s="86">
        <f t="shared" si="41"/>
        <v>51</v>
      </c>
      <c r="I52" s="88">
        <f t="shared" si="45"/>
        <v>41125</v>
      </c>
      <c r="J52" s="86">
        <f t="shared" si="46"/>
        <v>31</v>
      </c>
      <c r="K52" s="85" t="s">
        <v>6</v>
      </c>
      <c r="L52" s="80">
        <f t="shared" si="36"/>
        <v>12635455.254625788</v>
      </c>
      <c r="M52" s="267">
        <f t="shared" si="30"/>
        <v>175492.43409202484</v>
      </c>
      <c r="N52" s="80">
        <f t="shared" si="37"/>
        <v>62234.61977683313</v>
      </c>
      <c r="P52" s="80">
        <f t="shared" si="38"/>
        <v>237727.05386885797</v>
      </c>
      <c r="Q52" s="113">
        <f t="shared" si="15"/>
        <v>970900</v>
      </c>
      <c r="R52" s="113">
        <f>Dados!C$10</f>
        <v>589475</v>
      </c>
      <c r="S52" s="113">
        <f t="shared" si="19"/>
        <v>827202.0538688579</v>
      </c>
      <c r="T52" s="113">
        <f>S52/Dados!C$9</f>
        <v>119.27931562636739</v>
      </c>
      <c r="U52" s="302"/>
      <c r="V52" s="253">
        <f t="shared" si="1"/>
        <v>827202.0538688579</v>
      </c>
      <c r="W52" s="253">
        <f t="shared" si="2"/>
        <v>970900</v>
      </c>
      <c r="X52" s="253">
        <f t="shared" si="3"/>
        <v>-414517.0763455221</v>
      </c>
      <c r="Y52" s="254">
        <f t="shared" si="32"/>
        <v>412010.0909489948</v>
      </c>
      <c r="Z52" s="287">
        <f t="shared" si="7"/>
        <v>34706232.42461203</v>
      </c>
      <c r="AA52" s="254">
        <f t="shared" si="8"/>
        <v>483582.6935287048</v>
      </c>
      <c r="AB52" s="293">
        <f t="shared" si="10"/>
        <v>32359844.230676103</v>
      </c>
      <c r="AC52" s="45"/>
      <c r="AD52" s="98">
        <f t="shared" si="47"/>
        <v>47</v>
      </c>
      <c r="AE52" s="91">
        <f aca="true" t="shared" si="48" ref="AE52:AE115">G52-1</f>
        <v>48</v>
      </c>
      <c r="AF52" s="98">
        <f t="shared" si="31"/>
        <v>51</v>
      </c>
      <c r="AG52" s="106">
        <f t="shared" si="44"/>
        <v>4</v>
      </c>
      <c r="AP52" s="3" t="e">
        <f>#REF!/#REF!</f>
        <v>#REF!</v>
      </c>
      <c r="AQ52" s="3" t="e">
        <f t="shared" si="34"/>
        <v>#REF!</v>
      </c>
    </row>
    <row r="53" spans="5:43" ht="12" thickBot="1">
      <c r="E53" s="97">
        <f t="shared" si="13"/>
        <v>4</v>
      </c>
      <c r="F53" s="89">
        <f t="shared" si="39"/>
        <v>48</v>
      </c>
      <c r="G53" s="83">
        <f t="shared" si="40"/>
        <v>50</v>
      </c>
      <c r="H53" s="83">
        <f t="shared" si="41"/>
        <v>52</v>
      </c>
      <c r="I53" s="90">
        <f t="shared" si="45"/>
        <v>41156</v>
      </c>
      <c r="J53" s="83">
        <f t="shared" si="46"/>
        <v>31</v>
      </c>
      <c r="K53" s="89" t="s">
        <v>6</v>
      </c>
      <c r="L53" s="81">
        <f t="shared" si="36"/>
        <v>12485475.643324569</v>
      </c>
      <c r="M53" s="267">
        <f t="shared" si="30"/>
        <v>175851.7696242897</v>
      </c>
      <c r="N53" s="81">
        <f t="shared" si="37"/>
        <v>63558.98907191501</v>
      </c>
      <c r="O53" s="81"/>
      <c r="P53" s="81">
        <f t="shared" si="38"/>
        <v>239410.75869620472</v>
      </c>
      <c r="Q53" s="99">
        <f t="shared" si="15"/>
        <v>970900</v>
      </c>
      <c r="R53" s="113">
        <f>Dados!C$10</f>
        <v>589475</v>
      </c>
      <c r="S53" s="113">
        <f t="shared" si="19"/>
        <v>828885.7586962047</v>
      </c>
      <c r="T53" s="113">
        <f>S53/Dados!C$9</f>
        <v>119.52209930731142</v>
      </c>
      <c r="U53" s="303"/>
      <c r="V53" s="253">
        <f t="shared" si="1"/>
        <v>828885.7586962047</v>
      </c>
      <c r="W53" s="258">
        <f t="shared" si="2"/>
        <v>970900</v>
      </c>
      <c r="X53" s="258">
        <f t="shared" si="3"/>
        <v>-272502.8350417268</v>
      </c>
      <c r="Y53" s="254">
        <f t="shared" si="32"/>
        <v>406897.10380320397</v>
      </c>
      <c r="Z53" s="286">
        <f t="shared" si="7"/>
        <v>35113129.52841523</v>
      </c>
      <c r="AA53" s="259">
        <f t="shared" si="8"/>
        <v>476611.39540379413</v>
      </c>
      <c r="AB53" s="292">
        <f t="shared" si="10"/>
        <v>32836455.6260799</v>
      </c>
      <c r="AC53" s="74"/>
      <c r="AD53" s="98">
        <f t="shared" si="47"/>
        <v>48</v>
      </c>
      <c r="AE53" s="91">
        <f t="shared" si="48"/>
        <v>49</v>
      </c>
      <c r="AF53" s="98">
        <f t="shared" si="31"/>
        <v>52</v>
      </c>
      <c r="AG53" s="106">
        <f t="shared" si="44"/>
        <v>4</v>
      </c>
      <c r="AP53" s="3" t="e">
        <f>#REF!/#REF!</f>
        <v>#REF!</v>
      </c>
      <c r="AQ53" s="3" t="e">
        <f t="shared" si="34"/>
        <v>#REF!</v>
      </c>
    </row>
    <row r="54" spans="5:43" ht="11.25">
      <c r="E54" s="98">
        <f t="shared" si="13"/>
        <v>5</v>
      </c>
      <c r="F54" s="91">
        <f t="shared" si="39"/>
        <v>49</v>
      </c>
      <c r="G54" s="86">
        <f t="shared" si="40"/>
        <v>51</v>
      </c>
      <c r="H54" s="86">
        <f t="shared" si="41"/>
        <v>53</v>
      </c>
      <c r="I54" s="88">
        <f t="shared" si="45"/>
        <v>41186</v>
      </c>
      <c r="J54" s="86">
        <f t="shared" si="46"/>
        <v>30</v>
      </c>
      <c r="K54" s="85" t="s">
        <v>6</v>
      </c>
      <c r="L54" s="80">
        <f t="shared" si="36"/>
        <v>12334828.864841476</v>
      </c>
      <c r="M54" s="267">
        <f t="shared" si="30"/>
        <v>176211.8409263068</v>
      </c>
      <c r="N54" s="80">
        <f t="shared" si="37"/>
        <v>62804.56018244429</v>
      </c>
      <c r="P54" s="80">
        <f t="shared" si="38"/>
        <v>239016.40110875107</v>
      </c>
      <c r="Q54" s="113">
        <f t="shared" si="15"/>
        <v>970900</v>
      </c>
      <c r="R54" s="113">
        <f>Dados!C$10</f>
        <v>589475</v>
      </c>
      <c r="S54" s="113">
        <f t="shared" si="19"/>
        <v>828491.4011087511</v>
      </c>
      <c r="T54" s="113">
        <f>S54/Dados!C$9</f>
        <v>119.46523447855098</v>
      </c>
      <c r="U54" s="302"/>
      <c r="V54" s="253">
        <f t="shared" si="1"/>
        <v>828491.4011087511</v>
      </c>
      <c r="W54" s="253">
        <f t="shared" si="2"/>
        <v>970900</v>
      </c>
      <c r="X54" s="253">
        <f t="shared" si="3"/>
        <v>-130094.2361504779</v>
      </c>
      <c r="Y54" s="254">
        <f t="shared" si="32"/>
        <v>400840.50239552086</v>
      </c>
      <c r="Z54" s="287">
        <f t="shared" si="7"/>
        <v>35513970.03081075</v>
      </c>
      <c r="AA54" s="254">
        <f t="shared" si="8"/>
        <v>469740.5950803905</v>
      </c>
      <c r="AB54" s="293">
        <f t="shared" si="10"/>
        <v>33306196.22116029</v>
      </c>
      <c r="AC54" s="45"/>
      <c r="AD54" s="98">
        <f t="shared" si="47"/>
        <v>49</v>
      </c>
      <c r="AE54" s="91">
        <f t="shared" si="48"/>
        <v>50</v>
      </c>
      <c r="AF54" s="98">
        <f t="shared" si="31"/>
        <v>53</v>
      </c>
      <c r="AG54" s="106">
        <f t="shared" si="44"/>
        <v>4</v>
      </c>
      <c r="AP54" s="3" t="e">
        <f>#REF!/#REF!</f>
        <v>#REF!</v>
      </c>
      <c r="AQ54" s="3" t="e">
        <f t="shared" si="34"/>
        <v>#REF!</v>
      </c>
    </row>
    <row r="55" spans="5:43" ht="11.25">
      <c r="E55" s="98">
        <f t="shared" si="13"/>
        <v>5</v>
      </c>
      <c r="F55" s="91">
        <f t="shared" si="39"/>
        <v>50</v>
      </c>
      <c r="G55" s="86">
        <f t="shared" si="40"/>
        <v>52</v>
      </c>
      <c r="H55" s="86">
        <f t="shared" si="41"/>
        <v>54</v>
      </c>
      <c r="I55" s="88">
        <f t="shared" si="45"/>
        <v>41217</v>
      </c>
      <c r="J55" s="86">
        <f t="shared" si="46"/>
        <v>31</v>
      </c>
      <c r="K55" s="85" t="s">
        <v>6</v>
      </c>
      <c r="L55" s="80">
        <f t="shared" si="36"/>
        <v>12182708.93064306</v>
      </c>
      <c r="M55" s="267">
        <f t="shared" si="30"/>
        <v>176560.99899482695</v>
      </c>
      <c r="N55" s="80">
        <f t="shared" si="37"/>
        <v>60040.403214482576</v>
      </c>
      <c r="P55" s="80">
        <f t="shared" si="38"/>
        <v>236601.4022093095</v>
      </c>
      <c r="Q55" s="113">
        <f t="shared" si="15"/>
        <v>970900</v>
      </c>
      <c r="R55" s="113">
        <f>Dados!C$10</f>
        <v>589475</v>
      </c>
      <c r="S55" s="113">
        <f t="shared" si="19"/>
        <v>826076.4022093095</v>
      </c>
      <c r="T55" s="113">
        <f>S55/Dados!C$9</f>
        <v>119.11700103955437</v>
      </c>
      <c r="U55" s="302"/>
      <c r="V55" s="253">
        <f t="shared" si="1"/>
        <v>826076.4022093095</v>
      </c>
      <c r="W55" s="253">
        <f t="shared" si="2"/>
        <v>970900</v>
      </c>
      <c r="X55" s="253">
        <f t="shared" si="3"/>
        <v>14729.361640212592</v>
      </c>
      <c r="Y55" s="254">
        <f t="shared" si="32"/>
        <v>393910.43033447384</v>
      </c>
      <c r="Z55" s="287">
        <f t="shared" si="7"/>
        <v>35907880.46114522</v>
      </c>
      <c r="AA55" s="254">
        <f t="shared" si="8"/>
        <v>462968.84378841857</v>
      </c>
      <c r="AB55" s="293">
        <f t="shared" si="10"/>
        <v>33769165.06494871</v>
      </c>
      <c r="AC55" s="45"/>
      <c r="AD55" s="98">
        <f t="shared" si="47"/>
        <v>50</v>
      </c>
      <c r="AE55" s="91">
        <f t="shared" si="48"/>
        <v>51</v>
      </c>
      <c r="AF55" s="98">
        <f t="shared" si="31"/>
        <v>54</v>
      </c>
      <c r="AG55" s="106">
        <f t="shared" si="44"/>
        <v>4</v>
      </c>
      <c r="AP55" s="3" t="e">
        <f>#REF!/#REF!</f>
        <v>#REF!</v>
      </c>
      <c r="AQ55" s="3" t="e">
        <f t="shared" si="34"/>
        <v>#REF!</v>
      </c>
    </row>
    <row r="56" spans="5:43" ht="11.25">
      <c r="E56" s="98">
        <f t="shared" si="13"/>
        <v>5</v>
      </c>
      <c r="F56" s="91">
        <f t="shared" si="39"/>
        <v>51</v>
      </c>
      <c r="G56" s="86">
        <f t="shared" si="40"/>
        <v>53</v>
      </c>
      <c r="H56" s="86">
        <f t="shared" si="41"/>
        <v>55</v>
      </c>
      <c r="I56" s="88">
        <f t="shared" si="45"/>
        <v>41247</v>
      </c>
      <c r="J56" s="86">
        <f t="shared" si="46"/>
        <v>30</v>
      </c>
      <c r="K56" s="85" t="s">
        <v>6</v>
      </c>
      <c r="L56" s="80">
        <f t="shared" si="36"/>
        <v>12030731.530250592</v>
      </c>
      <c r="M56" s="267">
        <f t="shared" si="30"/>
        <v>176922.52250368518</v>
      </c>
      <c r="N56" s="80">
        <f t="shared" si="37"/>
        <v>61281.58013978863</v>
      </c>
      <c r="P56" s="80">
        <f t="shared" si="38"/>
        <v>238204.1026434738</v>
      </c>
      <c r="Q56" s="113">
        <f t="shared" si="15"/>
        <v>970900</v>
      </c>
      <c r="R56" s="113">
        <f>Dados!C$10</f>
        <v>589475</v>
      </c>
      <c r="S56" s="113">
        <f t="shared" si="19"/>
        <v>827679.1026434738</v>
      </c>
      <c r="T56" s="113">
        <f>S56/Dados!C$9</f>
        <v>119.34810420237545</v>
      </c>
      <c r="U56" s="302"/>
      <c r="V56" s="253">
        <f t="shared" si="1"/>
        <v>827679.1026434738</v>
      </c>
      <c r="W56" s="253">
        <f t="shared" si="2"/>
        <v>970900</v>
      </c>
      <c r="X56" s="253">
        <f t="shared" si="3"/>
        <v>157950.25899673882</v>
      </c>
      <c r="Y56" s="254">
        <f t="shared" si="32"/>
        <v>388985.0645062832</v>
      </c>
      <c r="Z56" s="287">
        <f t="shared" si="7"/>
        <v>36296865.52565151</v>
      </c>
      <c r="AA56" s="254">
        <f t="shared" si="8"/>
        <v>456294.71364318277</v>
      </c>
      <c r="AB56" s="293">
        <f t="shared" si="10"/>
        <v>34225459.77859189</v>
      </c>
      <c r="AC56" s="45"/>
      <c r="AD56" s="98">
        <f t="shared" si="47"/>
        <v>51</v>
      </c>
      <c r="AE56" s="91">
        <f t="shared" si="48"/>
        <v>52</v>
      </c>
      <c r="AF56" s="98">
        <f t="shared" si="31"/>
        <v>55</v>
      </c>
      <c r="AG56" s="106">
        <f t="shared" si="44"/>
        <v>4</v>
      </c>
      <c r="AP56" s="3" t="e">
        <f>#REF!/#REF!</f>
        <v>#REF!</v>
      </c>
      <c r="AQ56" s="3" t="e">
        <f t="shared" si="34"/>
        <v>#REF!</v>
      </c>
    </row>
    <row r="57" spans="5:43" ht="11.25">
      <c r="E57" s="98">
        <f t="shared" si="13"/>
        <v>5</v>
      </c>
      <c r="F57" s="91">
        <f t="shared" si="39"/>
        <v>52</v>
      </c>
      <c r="G57" s="86">
        <f t="shared" si="40"/>
        <v>54</v>
      </c>
      <c r="H57" s="86">
        <f t="shared" si="41"/>
        <v>56</v>
      </c>
      <c r="I57" s="88">
        <f t="shared" si="45"/>
        <v>41278</v>
      </c>
      <c r="J57" s="86">
        <f t="shared" si="46"/>
        <v>31</v>
      </c>
      <c r="K57" s="85" t="s">
        <v>6</v>
      </c>
      <c r="L57" s="80">
        <f t="shared" si="36"/>
        <v>11877296.947240612</v>
      </c>
      <c r="M57" s="267">
        <f t="shared" si="30"/>
        <v>177273.08876478524</v>
      </c>
      <c r="N57" s="80">
        <f t="shared" si="37"/>
        <v>58560.194061575065</v>
      </c>
      <c r="P57" s="80">
        <f t="shared" si="38"/>
        <v>235833.28282636032</v>
      </c>
      <c r="Q57" s="113">
        <f t="shared" si="15"/>
        <v>970900</v>
      </c>
      <c r="R57" s="113">
        <f>Dados!C$10</f>
        <v>589475</v>
      </c>
      <c r="S57" s="113">
        <f t="shared" si="19"/>
        <v>825308.2828263603</v>
      </c>
      <c r="T57" s="113">
        <f>S57/Dados!C$9</f>
        <v>119.00624121504835</v>
      </c>
      <c r="U57" s="302"/>
      <c r="V57" s="253">
        <f t="shared" si="1"/>
        <v>825308.2828263603</v>
      </c>
      <c r="W57" s="253">
        <f t="shared" si="2"/>
        <v>970900</v>
      </c>
      <c r="X57" s="253">
        <f t="shared" si="3"/>
        <v>303541.9761703785</v>
      </c>
      <c r="Y57" s="254">
        <f t="shared" si="32"/>
        <v>382279.3261658072</v>
      </c>
      <c r="Z57" s="287">
        <f t="shared" si="7"/>
        <v>36679144.85181732</v>
      </c>
      <c r="AA57" s="254">
        <f t="shared" si="8"/>
        <v>449716.79734428506</v>
      </c>
      <c r="AB57" s="293">
        <f t="shared" si="10"/>
        <v>34675176.575936176</v>
      </c>
      <c r="AC57" s="45"/>
      <c r="AD57" s="98">
        <f t="shared" si="47"/>
        <v>52</v>
      </c>
      <c r="AE57" s="91">
        <f t="shared" si="48"/>
        <v>53</v>
      </c>
      <c r="AF57" s="98">
        <f t="shared" si="31"/>
        <v>56</v>
      </c>
      <c r="AG57" s="106">
        <f t="shared" si="44"/>
        <v>4</v>
      </c>
      <c r="AP57" s="3" t="e">
        <f>#REF!/#REF!</f>
        <v>#REF!</v>
      </c>
      <c r="AQ57" s="3" t="e">
        <f t="shared" si="34"/>
        <v>#REF!</v>
      </c>
    </row>
    <row r="58" spans="5:43" ht="11.25">
      <c r="E58" s="98">
        <f t="shared" si="13"/>
        <v>5</v>
      </c>
      <c r="F58" s="91">
        <f t="shared" si="39"/>
        <v>53</v>
      </c>
      <c r="G58" s="86">
        <f t="shared" si="40"/>
        <v>55</v>
      </c>
      <c r="H58" s="86">
        <f t="shared" si="41"/>
        <v>57</v>
      </c>
      <c r="I58" s="88">
        <f t="shared" si="45"/>
        <v>41309</v>
      </c>
      <c r="J58" s="86">
        <f t="shared" si="46"/>
        <v>31</v>
      </c>
      <c r="K58" s="85" t="s">
        <v>6</v>
      </c>
      <c r="L58" s="80">
        <f t="shared" si="36"/>
        <v>11723980.642267955</v>
      </c>
      <c r="M58" s="267">
        <f t="shared" si="30"/>
        <v>177636.07033739326</v>
      </c>
      <c r="N58" s="80">
        <f t="shared" si="37"/>
        <v>59745.293830800954</v>
      </c>
      <c r="P58" s="80">
        <f t="shared" si="38"/>
        <v>237381.3641681942</v>
      </c>
      <c r="Q58" s="113">
        <f t="shared" si="15"/>
        <v>970900</v>
      </c>
      <c r="R58" s="113">
        <f>Dados!C$10</f>
        <v>589475</v>
      </c>
      <c r="S58" s="113">
        <f t="shared" si="19"/>
        <v>826856.3641681942</v>
      </c>
      <c r="T58" s="113">
        <f>S58/Dados!C$9</f>
        <v>119.22946851740365</v>
      </c>
      <c r="U58" s="302"/>
      <c r="V58" s="253">
        <f t="shared" si="1"/>
        <v>826856.3641681942</v>
      </c>
      <c r="W58" s="253">
        <f t="shared" si="2"/>
        <v>970900</v>
      </c>
      <c r="X58" s="253">
        <f t="shared" si="3"/>
        <v>447585.61200218427</v>
      </c>
      <c r="Y58" s="254">
        <f t="shared" si="32"/>
        <v>377475.13870998065</v>
      </c>
      <c r="Z58" s="287">
        <f t="shared" si="7"/>
        <v>37056619.990527295</v>
      </c>
      <c r="AA58" s="254">
        <f t="shared" si="8"/>
        <v>443233.70787888236</v>
      </c>
      <c r="AB58" s="293">
        <f t="shared" si="10"/>
        <v>35118410.283815056</v>
      </c>
      <c r="AC58" s="45"/>
      <c r="AD58" s="98">
        <f t="shared" si="47"/>
        <v>53</v>
      </c>
      <c r="AE58" s="91">
        <f t="shared" si="48"/>
        <v>54</v>
      </c>
      <c r="AF58" s="98">
        <f t="shared" si="31"/>
        <v>57</v>
      </c>
      <c r="AG58" s="106">
        <f t="shared" si="44"/>
        <v>4</v>
      </c>
      <c r="AP58" s="3" t="e">
        <f>#REF!/#REF!</f>
        <v>#REF!</v>
      </c>
      <c r="AQ58" s="3" t="e">
        <f t="shared" si="34"/>
        <v>#REF!</v>
      </c>
    </row>
    <row r="59" spans="5:43" ht="11.25">
      <c r="E59" s="98">
        <f t="shared" si="13"/>
        <v>5</v>
      </c>
      <c r="F59" s="91">
        <f t="shared" si="39"/>
        <v>54</v>
      </c>
      <c r="G59" s="86">
        <f t="shared" si="40"/>
        <v>56</v>
      </c>
      <c r="H59" s="86">
        <f t="shared" si="41"/>
        <v>58</v>
      </c>
      <c r="I59" s="88">
        <f t="shared" si="45"/>
        <v>41337</v>
      </c>
      <c r="J59" s="86">
        <f t="shared" si="46"/>
        <v>28</v>
      </c>
      <c r="K59" s="85" t="s">
        <v>6</v>
      </c>
      <c r="L59" s="80">
        <f t="shared" si="36"/>
        <v>11569986.684446322</v>
      </c>
      <c r="M59" s="267">
        <f t="shared" si="30"/>
        <v>177999.79514532804</v>
      </c>
      <c r="N59" s="80">
        <f t="shared" si="37"/>
        <v>58974.08067259393</v>
      </c>
      <c r="P59" s="80">
        <f t="shared" si="38"/>
        <v>236973.87581792197</v>
      </c>
      <c r="Q59" s="113">
        <f t="shared" si="15"/>
        <v>970900</v>
      </c>
      <c r="R59" s="113">
        <f>Dados!C$10</f>
        <v>589475</v>
      </c>
      <c r="S59" s="113">
        <f t="shared" si="19"/>
        <v>826448.875817922</v>
      </c>
      <c r="T59" s="113">
        <f>S59/Dados!C$9</f>
        <v>119.17071028376668</v>
      </c>
      <c r="U59" s="302"/>
      <c r="V59" s="253">
        <f t="shared" si="1"/>
        <v>826448.875817922</v>
      </c>
      <c r="W59" s="253">
        <f t="shared" si="2"/>
        <v>970900</v>
      </c>
      <c r="X59" s="253">
        <f t="shared" si="3"/>
        <v>592036.7361842623</v>
      </c>
      <c r="Y59" s="254">
        <f t="shared" si="32"/>
        <v>371850.1363273846</v>
      </c>
      <c r="Z59" s="287">
        <f t="shared" si="7"/>
        <v>37428470.12685468</v>
      </c>
      <c r="AA59" s="254">
        <f t="shared" si="8"/>
        <v>436844.0782292231</v>
      </c>
      <c r="AB59" s="293">
        <f t="shared" si="10"/>
        <v>35555254.36204428</v>
      </c>
      <c r="AC59" s="45"/>
      <c r="AD59" s="98">
        <f t="shared" si="47"/>
        <v>54</v>
      </c>
      <c r="AE59" s="91">
        <f t="shared" si="48"/>
        <v>55</v>
      </c>
      <c r="AF59" s="98">
        <f t="shared" si="31"/>
        <v>58</v>
      </c>
      <c r="AG59" s="106">
        <f t="shared" si="44"/>
        <v>4</v>
      </c>
      <c r="AP59" s="3" t="e">
        <f>#REF!/#REF!</f>
        <v>#REF!</v>
      </c>
      <c r="AQ59" s="3" t="e">
        <f t="shared" si="34"/>
        <v>#REF!</v>
      </c>
    </row>
    <row r="60" spans="5:43" ht="11.25">
      <c r="E60" s="98">
        <f t="shared" si="13"/>
        <v>5</v>
      </c>
      <c r="F60" s="91">
        <f t="shared" si="39"/>
        <v>55</v>
      </c>
      <c r="G60" s="86">
        <f t="shared" si="40"/>
        <v>57</v>
      </c>
      <c r="H60" s="86">
        <f t="shared" si="41"/>
        <v>59</v>
      </c>
      <c r="I60" s="88">
        <f t="shared" si="45"/>
        <v>41368</v>
      </c>
      <c r="J60" s="86">
        <f t="shared" si="46"/>
        <v>31</v>
      </c>
      <c r="K60" s="85" t="s">
        <v>6</v>
      </c>
      <c r="L60" s="80">
        <f t="shared" si="36"/>
        <v>11413053.495725617</v>
      </c>
      <c r="M60" s="267">
        <f t="shared" si="30"/>
        <v>178328.96087071276</v>
      </c>
      <c r="N60" s="80">
        <f t="shared" si="37"/>
        <v>52554.481833507525</v>
      </c>
      <c r="P60" s="80">
        <f t="shared" si="38"/>
        <v>230883.4427042203</v>
      </c>
      <c r="Q60" s="113">
        <f t="shared" si="15"/>
        <v>970900</v>
      </c>
      <c r="R60" s="113">
        <f>Dados!C$10</f>
        <v>589475</v>
      </c>
      <c r="S60" s="113">
        <f t="shared" si="19"/>
        <v>820358.4427042203</v>
      </c>
      <c r="T60" s="113">
        <f>S60/Dados!C$9</f>
        <v>118.29249354062297</v>
      </c>
      <c r="U60" s="302"/>
      <c r="V60" s="253">
        <f t="shared" si="1"/>
        <v>820358.4427042203</v>
      </c>
      <c r="W60" s="253">
        <f t="shared" si="2"/>
        <v>970900</v>
      </c>
      <c r="X60" s="253">
        <f t="shared" si="3"/>
        <v>742578.293480042</v>
      </c>
      <c r="Y60" s="254">
        <f t="shared" si="32"/>
        <v>363788.7592572399</v>
      </c>
      <c r="Z60" s="287">
        <f t="shared" si="7"/>
        <v>37792258.88611192</v>
      </c>
      <c r="AA60" s="254">
        <f t="shared" si="8"/>
        <v>430546.561084398</v>
      </c>
      <c r="AB60" s="293">
        <f t="shared" si="10"/>
        <v>35985800.92312868</v>
      </c>
      <c r="AC60" s="45"/>
      <c r="AD60" s="98">
        <f t="shared" si="47"/>
        <v>55</v>
      </c>
      <c r="AE60" s="91">
        <f t="shared" si="48"/>
        <v>56</v>
      </c>
      <c r="AF60" s="98">
        <f t="shared" si="31"/>
        <v>59</v>
      </c>
      <c r="AG60" s="106">
        <f t="shared" si="44"/>
        <v>4</v>
      </c>
      <c r="AP60" s="3" t="e">
        <f>#REF!/#REF!</f>
        <v>#REF!</v>
      </c>
      <c r="AQ60" s="3" t="e">
        <f t="shared" si="34"/>
        <v>#REF!</v>
      </c>
    </row>
    <row r="61" spans="5:43" ht="11.25">
      <c r="E61" s="98">
        <f t="shared" si="13"/>
        <v>5</v>
      </c>
      <c r="F61" s="91">
        <f t="shared" si="39"/>
        <v>56</v>
      </c>
      <c r="G61" s="86">
        <f t="shared" si="40"/>
        <v>58</v>
      </c>
      <c r="H61" s="86">
        <f t="shared" si="41"/>
        <v>60</v>
      </c>
      <c r="I61" s="88">
        <f t="shared" si="45"/>
        <v>41398</v>
      </c>
      <c r="J61" s="86">
        <f t="shared" si="46"/>
        <v>30</v>
      </c>
      <c r="K61" s="85" t="s">
        <v>6</v>
      </c>
      <c r="L61" s="80">
        <f t="shared" si="36"/>
        <v>11257728.579111673</v>
      </c>
      <c r="M61" s="267">
        <f t="shared" si="30"/>
        <v>178694.104430344</v>
      </c>
      <c r="N61" s="80">
        <f t="shared" si="37"/>
        <v>57410.05193670716</v>
      </c>
      <c r="P61" s="80">
        <f t="shared" si="38"/>
        <v>236104.15636705118</v>
      </c>
      <c r="Q61" s="113">
        <f t="shared" si="15"/>
        <v>970900</v>
      </c>
      <c r="R61" s="113">
        <f>Dados!C$10</f>
        <v>589475</v>
      </c>
      <c r="S61" s="113">
        <f t="shared" si="19"/>
        <v>825579.1563670512</v>
      </c>
      <c r="T61" s="113">
        <f>S61/Dados!C$9</f>
        <v>119.0453001250254</v>
      </c>
      <c r="U61" s="302"/>
      <c r="V61" s="253">
        <f t="shared" si="1"/>
        <v>825579.1563670512</v>
      </c>
      <c r="W61" s="253">
        <f t="shared" si="2"/>
        <v>970900</v>
      </c>
      <c r="X61" s="253">
        <f t="shared" si="3"/>
        <v>887899.1371129908</v>
      </c>
      <c r="Y61" s="254">
        <f t="shared" si="32"/>
        <v>360826.15889628953</v>
      </c>
      <c r="Z61" s="287">
        <f t="shared" si="7"/>
        <v>38153085.04500821</v>
      </c>
      <c r="AA61" s="254">
        <f t="shared" si="8"/>
        <v>424339.8285562494</v>
      </c>
      <c r="AB61" s="293">
        <f t="shared" si="10"/>
        <v>36410140.75168493</v>
      </c>
      <c r="AC61" s="45"/>
      <c r="AD61" s="98">
        <f t="shared" si="47"/>
        <v>56</v>
      </c>
      <c r="AE61" s="91">
        <f t="shared" si="48"/>
        <v>57</v>
      </c>
      <c r="AF61" s="98">
        <f t="shared" si="31"/>
        <v>60</v>
      </c>
      <c r="AG61" s="106">
        <f t="shared" si="44"/>
        <v>4</v>
      </c>
      <c r="AP61" s="3" t="e">
        <f>#REF!/#REF!</f>
        <v>#REF!</v>
      </c>
      <c r="AQ61" s="3" t="e">
        <f t="shared" si="34"/>
        <v>#REF!</v>
      </c>
    </row>
    <row r="62" spans="5:43" ht="11.25">
      <c r="E62" s="98">
        <f t="shared" si="13"/>
        <v>5</v>
      </c>
      <c r="F62" s="91">
        <f t="shared" si="39"/>
        <v>57</v>
      </c>
      <c r="G62" s="86">
        <f t="shared" si="40"/>
        <v>59</v>
      </c>
      <c r="H62" s="86">
        <f t="shared" si="41"/>
        <v>61</v>
      </c>
      <c r="I62" s="88">
        <f t="shared" si="45"/>
        <v>41429</v>
      </c>
      <c r="J62" s="86">
        <f t="shared" si="46"/>
        <v>31</v>
      </c>
      <c r="K62" s="85" t="s">
        <v>6</v>
      </c>
      <c r="L62" s="80">
        <f t="shared" si="36"/>
        <v>11100987.223474558</v>
      </c>
      <c r="M62" s="267">
        <f t="shared" si="30"/>
        <v>179048.1810237832</v>
      </c>
      <c r="N62" s="80">
        <f t="shared" si="37"/>
        <v>54797.563109746116</v>
      </c>
      <c r="P62" s="80">
        <f t="shared" si="38"/>
        <v>233845.7441335293</v>
      </c>
      <c r="Q62" s="113">
        <f t="shared" si="15"/>
        <v>970900</v>
      </c>
      <c r="R62" s="113">
        <f>Dados!C$10</f>
        <v>589475</v>
      </c>
      <c r="S62" s="113">
        <f t="shared" si="19"/>
        <v>823320.7441335293</v>
      </c>
      <c r="T62" s="113">
        <f>S62/Dados!C$9</f>
        <v>118.71964587361633</v>
      </c>
      <c r="U62" s="302"/>
      <c r="V62" s="253">
        <f t="shared" si="1"/>
        <v>823320.7441335293</v>
      </c>
      <c r="W62" s="253">
        <f t="shared" si="2"/>
        <v>970900</v>
      </c>
      <c r="X62" s="253">
        <f t="shared" si="3"/>
        <v>1035478.3929794616</v>
      </c>
      <c r="Y62" s="254">
        <f t="shared" si="32"/>
        <v>354651.6830874751</v>
      </c>
      <c r="Z62" s="287">
        <f t="shared" si="7"/>
        <v>38507736.72809569</v>
      </c>
      <c r="AA62" s="254">
        <f t="shared" si="8"/>
        <v>418222.5718993722</v>
      </c>
      <c r="AB62" s="293">
        <f t="shared" si="10"/>
        <v>36828363.323584296</v>
      </c>
      <c r="AC62" s="45"/>
      <c r="AD62" s="98">
        <f t="shared" si="47"/>
        <v>57</v>
      </c>
      <c r="AE62" s="91">
        <f t="shared" si="48"/>
        <v>58</v>
      </c>
      <c r="AF62" s="98">
        <f t="shared" si="31"/>
        <v>61</v>
      </c>
      <c r="AG62" s="106">
        <f t="shared" si="44"/>
        <v>5</v>
      </c>
      <c r="AP62" s="3" t="e">
        <f>#REF!/#REF!</f>
        <v>#REF!</v>
      </c>
      <c r="AQ62" s="3" t="e">
        <f t="shared" si="34"/>
        <v>#REF!</v>
      </c>
    </row>
    <row r="63" spans="5:43" ht="11.25">
      <c r="E63" s="98">
        <f t="shared" si="13"/>
        <v>5</v>
      </c>
      <c r="F63" s="91">
        <f t="shared" si="39"/>
        <v>58</v>
      </c>
      <c r="G63" s="86">
        <f t="shared" si="40"/>
        <v>60</v>
      </c>
      <c r="H63" s="86">
        <f t="shared" si="41"/>
        <v>62</v>
      </c>
      <c r="I63" s="88">
        <f t="shared" si="45"/>
        <v>41459</v>
      </c>
      <c r="J63" s="86">
        <f t="shared" si="46"/>
        <v>30</v>
      </c>
      <c r="K63" s="85" t="s">
        <v>6</v>
      </c>
      <c r="L63" s="80">
        <f t="shared" si="36"/>
        <v>10944302.632080657</v>
      </c>
      <c r="M63" s="267">
        <f t="shared" si="30"/>
        <v>179414.7972472239</v>
      </c>
      <c r="N63" s="80">
        <f t="shared" si="37"/>
        <v>55840.29315967719</v>
      </c>
      <c r="P63" s="80">
        <f t="shared" si="38"/>
        <v>235255.0904069011</v>
      </c>
      <c r="Q63" s="113">
        <f t="shared" si="15"/>
        <v>970900</v>
      </c>
      <c r="R63" s="113">
        <f>Dados!C$10</f>
        <v>589475</v>
      </c>
      <c r="S63" s="113">
        <f t="shared" si="19"/>
        <v>824730.0904069011</v>
      </c>
      <c r="T63" s="113">
        <f>S63/Dados!C$9</f>
        <v>118.92286811923591</v>
      </c>
      <c r="U63" s="302"/>
      <c r="V63" s="253">
        <f t="shared" si="1"/>
        <v>824730.0904069011</v>
      </c>
      <c r="W63" s="253">
        <f t="shared" si="2"/>
        <v>970900</v>
      </c>
      <c r="X63" s="253">
        <f t="shared" si="3"/>
        <v>1181648.3025725605</v>
      </c>
      <c r="Y63" s="254">
        <f t="shared" si="32"/>
        <v>350137.3813356741</v>
      </c>
      <c r="Z63" s="287">
        <f t="shared" si="7"/>
        <v>38857874.10943136</v>
      </c>
      <c r="AA63" s="254">
        <f t="shared" si="8"/>
        <v>412193.5012351544</v>
      </c>
      <c r="AB63" s="293">
        <f t="shared" si="10"/>
        <v>37240556.82481945</v>
      </c>
      <c r="AC63" s="45"/>
      <c r="AD63" s="98">
        <f t="shared" si="47"/>
        <v>58</v>
      </c>
      <c r="AE63" s="91">
        <f t="shared" si="48"/>
        <v>59</v>
      </c>
      <c r="AF63" s="98">
        <f t="shared" si="31"/>
        <v>62</v>
      </c>
      <c r="AG63" s="106">
        <f t="shared" si="44"/>
        <v>5</v>
      </c>
      <c r="AP63" s="3" t="e">
        <f>#REF!/#REF!</f>
        <v>#REF!</v>
      </c>
      <c r="AQ63" s="3" t="e">
        <f t="shared" si="34"/>
        <v>#REF!</v>
      </c>
    </row>
    <row r="64" spans="5:43" ht="11.25">
      <c r="E64" s="98">
        <f t="shared" si="13"/>
        <v>5</v>
      </c>
      <c r="F64" s="91">
        <f t="shared" si="39"/>
        <v>59</v>
      </c>
      <c r="G64" s="86">
        <f t="shared" si="40"/>
        <v>61</v>
      </c>
      <c r="H64" s="86">
        <f t="shared" si="41"/>
        <v>63</v>
      </c>
      <c r="I64" s="88">
        <f t="shared" si="45"/>
        <v>41490</v>
      </c>
      <c r="J64" s="86">
        <f t="shared" si="46"/>
        <v>31</v>
      </c>
      <c r="K64" s="85" t="s">
        <v>6</v>
      </c>
      <c r="L64" s="80">
        <f t="shared" si="36"/>
        <v>10786218.112211436</v>
      </c>
      <c r="M64" s="267">
        <f t="shared" si="30"/>
        <v>179770.3018701906</v>
      </c>
      <c r="N64" s="80">
        <f t="shared" si="37"/>
        <v>53271.94646408177</v>
      </c>
      <c r="P64" s="80">
        <f t="shared" si="38"/>
        <v>233042.24833427236</v>
      </c>
      <c r="Q64" s="113">
        <f t="shared" si="15"/>
        <v>970900</v>
      </c>
      <c r="R64" s="113">
        <f>Dados!C$10</f>
        <v>589475</v>
      </c>
      <c r="S64" s="113">
        <f t="shared" si="19"/>
        <v>822517.2483342723</v>
      </c>
      <c r="T64" s="113">
        <f>S64/Dados!C$9</f>
        <v>118.60378490760957</v>
      </c>
      <c r="U64" s="302"/>
      <c r="V64" s="253">
        <f t="shared" si="1"/>
        <v>822517.2483342723</v>
      </c>
      <c r="W64" s="253">
        <f t="shared" si="2"/>
        <v>970900</v>
      </c>
      <c r="X64" s="253">
        <f t="shared" si="3"/>
        <v>1330031.0542382882</v>
      </c>
      <c r="Y64" s="254">
        <f t="shared" si="32"/>
        <v>344163.9083856548</v>
      </c>
      <c r="Z64" s="287">
        <f t="shared" si="7"/>
        <v>39202038.01781702</v>
      </c>
      <c r="AA64" s="254">
        <f t="shared" si="8"/>
        <v>406251.34527979366</v>
      </c>
      <c r="AB64" s="293">
        <f t="shared" si="10"/>
        <v>37646808.17009924</v>
      </c>
      <c r="AC64" s="45"/>
      <c r="AD64" s="98">
        <f t="shared" si="47"/>
        <v>59</v>
      </c>
      <c r="AE64" s="91">
        <f t="shared" si="48"/>
        <v>60</v>
      </c>
      <c r="AF64" s="98">
        <f t="shared" si="31"/>
        <v>63</v>
      </c>
      <c r="AG64" s="106">
        <f t="shared" si="44"/>
        <v>5</v>
      </c>
      <c r="AP64" s="3" t="e">
        <f>#REF!/#REF!</f>
        <v>#REF!</v>
      </c>
      <c r="AQ64" s="3" t="e">
        <f t="shared" si="34"/>
        <v>#REF!</v>
      </c>
    </row>
    <row r="65" spans="5:43" ht="12" thickBot="1">
      <c r="E65" s="97">
        <f t="shared" si="13"/>
        <v>5</v>
      </c>
      <c r="F65" s="89">
        <f t="shared" si="39"/>
        <v>60</v>
      </c>
      <c r="G65" s="83">
        <f t="shared" si="40"/>
        <v>62</v>
      </c>
      <c r="H65" s="83">
        <f t="shared" si="41"/>
        <v>64</v>
      </c>
      <c r="I65" s="90">
        <f t="shared" si="45"/>
        <v>41521</v>
      </c>
      <c r="J65" s="83">
        <f t="shared" si="46"/>
        <v>31</v>
      </c>
      <c r="K65" s="89" t="s">
        <v>6</v>
      </c>
      <c r="L65" s="81">
        <f t="shared" si="36"/>
        <v>10628165.405114418</v>
      </c>
      <c r="M65" s="268">
        <f t="shared" si="30"/>
        <v>180138.39669685453</v>
      </c>
      <c r="N65" s="81">
        <f t="shared" si="37"/>
        <v>54256.93853574111</v>
      </c>
      <c r="O65" s="81"/>
      <c r="P65" s="81">
        <f t="shared" si="38"/>
        <v>234395.33523259562</v>
      </c>
      <c r="Q65" s="99">
        <f t="shared" si="15"/>
        <v>970900</v>
      </c>
      <c r="R65" s="113">
        <f>Dados!C$10</f>
        <v>589475</v>
      </c>
      <c r="S65" s="113">
        <f t="shared" si="19"/>
        <v>823870.3352325957</v>
      </c>
      <c r="T65" s="113">
        <f>S65/Dados!C$9</f>
        <v>118.7988947703815</v>
      </c>
      <c r="U65" s="303"/>
      <c r="V65" s="253">
        <f t="shared" si="1"/>
        <v>823870.3352325957</v>
      </c>
      <c r="W65" s="258">
        <f t="shared" si="2"/>
        <v>970900</v>
      </c>
      <c r="X65" s="258">
        <f t="shared" si="3"/>
        <v>1477060.7190056925</v>
      </c>
      <c r="Y65" s="254">
        <f t="shared" si="32"/>
        <v>339760.46985434566</v>
      </c>
      <c r="Z65" s="286">
        <f t="shared" si="7"/>
        <v>39541798.48767137</v>
      </c>
      <c r="AA65" s="259">
        <f t="shared" si="8"/>
        <v>400394.8510762365</v>
      </c>
      <c r="AB65" s="292">
        <f t="shared" si="10"/>
        <v>38047203.02117548</v>
      </c>
      <c r="AC65" s="74"/>
      <c r="AD65" s="98">
        <f t="shared" si="47"/>
        <v>60</v>
      </c>
      <c r="AE65" s="91">
        <f t="shared" si="48"/>
        <v>61</v>
      </c>
      <c r="AF65" s="98">
        <f t="shared" si="31"/>
        <v>64</v>
      </c>
      <c r="AG65" s="106">
        <f t="shared" si="44"/>
        <v>5</v>
      </c>
      <c r="AP65" s="3" t="e">
        <f>#REF!/#REF!</f>
        <v>#REF!</v>
      </c>
      <c r="AQ65" s="3" t="e">
        <f t="shared" si="34"/>
        <v>#REF!</v>
      </c>
    </row>
    <row r="66" spans="5:43" ht="11.25">
      <c r="E66" s="98">
        <f t="shared" si="13"/>
        <v>6</v>
      </c>
      <c r="F66" s="91">
        <f t="shared" si="39"/>
        <v>61</v>
      </c>
      <c r="G66" s="86">
        <f t="shared" si="40"/>
        <v>63</v>
      </c>
      <c r="H66" s="86">
        <f t="shared" si="41"/>
        <v>65</v>
      </c>
      <c r="I66" s="88">
        <f t="shared" si="45"/>
        <v>41551</v>
      </c>
      <c r="J66" s="86">
        <f t="shared" si="46"/>
        <v>30</v>
      </c>
      <c r="K66" s="85" t="s">
        <v>6</v>
      </c>
      <c r="L66" s="80">
        <f t="shared" si="36"/>
        <v>10469420.223262476</v>
      </c>
      <c r="M66" s="267">
        <f t="shared" si="30"/>
        <v>180507.24522866338</v>
      </c>
      <c r="N66" s="80">
        <f t="shared" si="37"/>
        <v>53461.90028181763</v>
      </c>
      <c r="P66" s="80">
        <f t="shared" si="38"/>
        <v>233969.145510481</v>
      </c>
      <c r="Q66" s="113">
        <f t="shared" si="15"/>
        <v>970900</v>
      </c>
      <c r="R66" s="113">
        <f>Dados!C$10</f>
        <v>589475</v>
      </c>
      <c r="S66" s="113">
        <f t="shared" si="19"/>
        <v>823444.145510481</v>
      </c>
      <c r="T66" s="113">
        <f>S66/Dados!C$9</f>
        <v>118.73743987173482</v>
      </c>
      <c r="U66" s="302"/>
      <c r="V66" s="253">
        <f t="shared" si="1"/>
        <v>823444.145510481</v>
      </c>
      <c r="W66" s="253">
        <f t="shared" si="2"/>
        <v>970900</v>
      </c>
      <c r="X66" s="253">
        <f t="shared" si="3"/>
        <v>1624516.5734952115</v>
      </c>
      <c r="Y66" s="254">
        <f t="shared" si="32"/>
        <v>334689.278965394</v>
      </c>
      <c r="Z66" s="287">
        <f t="shared" si="7"/>
        <v>39876487.76663676</v>
      </c>
      <c r="AA66" s="254">
        <f t="shared" si="8"/>
        <v>394622.7837299804</v>
      </c>
      <c r="AB66" s="293">
        <f t="shared" si="10"/>
        <v>38441825.80490546</v>
      </c>
      <c r="AC66" s="45"/>
      <c r="AD66" s="98">
        <f t="shared" si="47"/>
        <v>61</v>
      </c>
      <c r="AE66" s="91">
        <f t="shared" si="48"/>
        <v>62</v>
      </c>
      <c r="AF66" s="98">
        <f t="shared" si="31"/>
        <v>65</v>
      </c>
      <c r="AG66" s="106">
        <f t="shared" si="44"/>
        <v>5</v>
      </c>
      <c r="AP66" s="3" t="e">
        <f>#REF!/#REF!</f>
        <v>#REF!</v>
      </c>
      <c r="AQ66" s="3" t="e">
        <f t="shared" si="34"/>
        <v>#REF!</v>
      </c>
    </row>
    <row r="67" spans="5:43" ht="11.25">
      <c r="E67" s="98">
        <f t="shared" si="13"/>
        <v>6</v>
      </c>
      <c r="F67" s="91">
        <f t="shared" si="39"/>
        <v>62</v>
      </c>
      <c r="G67" s="86">
        <f t="shared" si="40"/>
        <v>64</v>
      </c>
      <c r="H67" s="86">
        <f t="shared" si="41"/>
        <v>66</v>
      </c>
      <c r="I67" s="88">
        <f t="shared" si="45"/>
        <v>41582</v>
      </c>
      <c r="J67" s="86">
        <f t="shared" si="46"/>
        <v>31</v>
      </c>
      <c r="K67" s="85" t="s">
        <v>6</v>
      </c>
      <c r="L67" s="80">
        <f t="shared" si="36"/>
        <v>10309300.126614165</v>
      </c>
      <c r="M67" s="267">
        <f t="shared" si="30"/>
        <v>180864.91450200288</v>
      </c>
      <c r="N67" s="80">
        <f t="shared" si="37"/>
        <v>50960.43232656683</v>
      </c>
      <c r="P67" s="80">
        <f t="shared" si="38"/>
        <v>231825.34682856972</v>
      </c>
      <c r="Q67" s="113">
        <f t="shared" si="15"/>
        <v>970900</v>
      </c>
      <c r="R67" s="113">
        <f>Dados!C$10</f>
        <v>589475</v>
      </c>
      <c r="S67" s="113">
        <f t="shared" si="19"/>
        <v>821300.3468285697</v>
      </c>
      <c r="T67" s="113">
        <f>S67/Dados!C$9</f>
        <v>118.42831244824364</v>
      </c>
      <c r="U67" s="302"/>
      <c r="V67" s="253">
        <f aca="true" t="shared" si="49" ref="V67:V130">O67+P67+R67</f>
        <v>821300.3468285697</v>
      </c>
      <c r="W67" s="253">
        <f aca="true" t="shared" si="50" ref="W67:W130">Q67</f>
        <v>970900</v>
      </c>
      <c r="X67" s="253">
        <f aca="true" t="shared" si="51" ref="X67:X130">W67-V67+X66</f>
        <v>1774116.226666642</v>
      </c>
      <c r="Y67" s="254">
        <f t="shared" si="32"/>
        <v>329005.63234041893</v>
      </c>
      <c r="Z67" s="287">
        <f t="shared" si="7"/>
        <v>40205493.398977175</v>
      </c>
      <c r="AA67" s="254">
        <f t="shared" si="8"/>
        <v>388933.92614868557</v>
      </c>
      <c r="AB67" s="293">
        <f t="shared" si="10"/>
        <v>38830759.73105414</v>
      </c>
      <c r="AC67" s="45"/>
      <c r="AD67" s="98">
        <f t="shared" si="47"/>
        <v>62</v>
      </c>
      <c r="AE67" s="91">
        <f t="shared" si="48"/>
        <v>63</v>
      </c>
      <c r="AF67" s="98">
        <f t="shared" si="31"/>
        <v>66</v>
      </c>
      <c r="AG67" s="106">
        <f t="shared" si="44"/>
        <v>5</v>
      </c>
      <c r="AP67" s="3" t="e">
        <f>#REF!/#REF!</f>
        <v>#REF!</v>
      </c>
      <c r="AQ67" s="3" t="e">
        <f t="shared" si="34"/>
        <v>#REF!</v>
      </c>
    </row>
    <row r="68" spans="5:43" ht="11.25">
      <c r="E68" s="98">
        <f t="shared" si="13"/>
        <v>6</v>
      </c>
      <c r="F68" s="91">
        <f t="shared" si="39"/>
        <v>63</v>
      </c>
      <c r="G68" s="86">
        <f t="shared" si="40"/>
        <v>65</v>
      </c>
      <c r="H68" s="86">
        <f t="shared" si="41"/>
        <v>67</v>
      </c>
      <c r="I68" s="88">
        <f t="shared" si="45"/>
        <v>41612</v>
      </c>
      <c r="J68" s="86">
        <f t="shared" si="46"/>
        <v>30</v>
      </c>
      <c r="K68" s="85" t="s">
        <v>6</v>
      </c>
      <c r="L68" s="80">
        <f t="shared" si="36"/>
        <v>10149174.035849977</v>
      </c>
      <c r="M68" s="267">
        <f t="shared" si="30"/>
        <v>181235.25064017816</v>
      </c>
      <c r="N68" s="80">
        <f t="shared" si="37"/>
        <v>51857.94107787908</v>
      </c>
      <c r="P68" s="80">
        <f t="shared" si="38"/>
        <v>233093.19171805723</v>
      </c>
      <c r="Q68" s="113">
        <f t="shared" si="15"/>
        <v>970900</v>
      </c>
      <c r="R68" s="113">
        <f>Dados!C$10</f>
        <v>589475</v>
      </c>
      <c r="S68" s="113"/>
      <c r="T68" s="113"/>
      <c r="U68" s="302"/>
      <c r="V68" s="253">
        <f t="shared" si="49"/>
        <v>822568.1917180573</v>
      </c>
      <c r="W68" s="253">
        <f t="shared" si="50"/>
        <v>970900</v>
      </c>
      <c r="X68" s="253">
        <f t="shared" si="51"/>
        <v>1922448.0349485846</v>
      </c>
      <c r="Y68" s="254">
        <f aca="true" t="shared" si="52" ref="Y68:Y131">V68/((D$26+1)^(G68-1))</f>
        <v>324763.27328580344</v>
      </c>
      <c r="Z68" s="287">
        <f aca="true" t="shared" si="53" ref="Z68:Z131">Z67+Y68</f>
        <v>40530256.67226298</v>
      </c>
      <c r="AA68" s="254">
        <f aca="true" t="shared" si="54" ref="AA68:AA131">W68/((D$26+1)^(G68-1))</f>
        <v>383327.07878553955</v>
      </c>
      <c r="AB68" s="293">
        <f t="shared" si="10"/>
        <v>39214086.80983968</v>
      </c>
      <c r="AC68" s="45"/>
      <c r="AD68" s="98">
        <f t="shared" si="47"/>
        <v>63</v>
      </c>
      <c r="AE68" s="91">
        <f t="shared" si="48"/>
        <v>64</v>
      </c>
      <c r="AF68" s="98">
        <f t="shared" si="31"/>
        <v>67</v>
      </c>
      <c r="AG68" s="106">
        <f t="shared" si="44"/>
        <v>5</v>
      </c>
      <c r="AP68" s="3" t="e">
        <f>#REF!/#REF!</f>
        <v>#REF!</v>
      </c>
      <c r="AQ68" s="3" t="e">
        <f t="shared" si="34"/>
        <v>#REF!</v>
      </c>
    </row>
    <row r="69" spans="5:43" ht="11.25">
      <c r="E69" s="98">
        <f t="shared" si="13"/>
        <v>6</v>
      </c>
      <c r="F69" s="91">
        <f t="shared" si="39"/>
        <v>64</v>
      </c>
      <c r="G69" s="86">
        <f t="shared" si="40"/>
        <v>66</v>
      </c>
      <c r="H69" s="86">
        <f t="shared" si="41"/>
        <v>68</v>
      </c>
      <c r="I69" s="88">
        <f t="shared" si="45"/>
        <v>41643</v>
      </c>
      <c r="J69" s="86">
        <f t="shared" si="46"/>
        <v>31</v>
      </c>
      <c r="K69" s="85" t="s">
        <v>6</v>
      </c>
      <c r="L69" s="80">
        <f t="shared" si="36"/>
        <v>9987689.933799334</v>
      </c>
      <c r="M69" s="267">
        <f t="shared" si="30"/>
        <v>181594.36243271516</v>
      </c>
      <c r="N69" s="80">
        <f t="shared" si="37"/>
        <v>49401.617815977814</v>
      </c>
      <c r="P69" s="80">
        <f t="shared" si="38"/>
        <v>230995.98024869297</v>
      </c>
      <c r="Q69" s="113">
        <f t="shared" si="15"/>
        <v>970900</v>
      </c>
      <c r="R69" s="113">
        <f>Dados!C$10</f>
        <v>589475</v>
      </c>
      <c r="S69" s="113"/>
      <c r="T69" s="113"/>
      <c r="U69" s="302"/>
      <c r="V69" s="253">
        <f t="shared" si="49"/>
        <v>820470.9802486929</v>
      </c>
      <c r="W69" s="253">
        <f t="shared" si="50"/>
        <v>970900</v>
      </c>
      <c r="X69" s="253">
        <f t="shared" si="51"/>
        <v>2072877.0546998917</v>
      </c>
      <c r="Y69" s="254">
        <f t="shared" si="52"/>
        <v>319265.42953310435</v>
      </c>
      <c r="Z69" s="287">
        <f t="shared" si="53"/>
        <v>40849522.10179608</v>
      </c>
      <c r="AA69" s="254">
        <f t="shared" si="54"/>
        <v>377801.0593863229</v>
      </c>
      <c r="AB69" s="293">
        <f aca="true" t="shared" si="55" ref="AB69:AB132">AA69+AB68</f>
        <v>39591887.869226</v>
      </c>
      <c r="AC69" s="45"/>
      <c r="AD69" s="98">
        <f t="shared" si="47"/>
        <v>64</v>
      </c>
      <c r="AE69" s="91">
        <f t="shared" si="48"/>
        <v>65</v>
      </c>
      <c r="AF69" s="98">
        <f t="shared" si="31"/>
        <v>68</v>
      </c>
      <c r="AG69" s="106">
        <f t="shared" si="44"/>
        <v>5</v>
      </c>
      <c r="AP69" s="3" t="e">
        <f>#REF!/#REF!</f>
        <v>#REF!</v>
      </c>
      <c r="AQ69" s="3" t="e">
        <f t="shared" si="34"/>
        <v>#REF!</v>
      </c>
    </row>
    <row r="70" spans="5:43" ht="11.25">
      <c r="E70" s="98">
        <f aca="true" t="shared" si="56" ref="E70:E133">INT((AD70-1)/12)+1</f>
        <v>6</v>
      </c>
      <c r="F70" s="91">
        <f t="shared" si="39"/>
        <v>65</v>
      </c>
      <c r="G70" s="86">
        <f t="shared" si="40"/>
        <v>67</v>
      </c>
      <c r="H70" s="86">
        <f t="shared" si="41"/>
        <v>69</v>
      </c>
      <c r="I70" s="88">
        <f t="shared" si="45"/>
        <v>41674</v>
      </c>
      <c r="J70" s="86">
        <f t="shared" si="46"/>
        <v>31</v>
      </c>
      <c r="K70" s="85" t="s">
        <v>6</v>
      </c>
      <c r="L70" s="80">
        <f t="shared" si="36"/>
        <v>9826174.377554523</v>
      </c>
      <c r="M70" s="267">
        <f t="shared" si="30"/>
        <v>181966.1921769356</v>
      </c>
      <c r="N70" s="80">
        <f t="shared" si="37"/>
        <v>50240.1743794413</v>
      </c>
      <c r="P70" s="80">
        <f t="shared" si="38"/>
        <v>232206.36655637692</v>
      </c>
      <c r="Q70" s="113">
        <f aca="true" t="shared" si="57" ref="Q70:Q133">B$3*(1+B$25)^(E70-1)</f>
        <v>970900</v>
      </c>
      <c r="R70" s="113">
        <f>Dados!C$10</f>
        <v>589475</v>
      </c>
      <c r="S70" s="113"/>
      <c r="T70" s="113"/>
      <c r="U70" s="302"/>
      <c r="V70" s="253">
        <f t="shared" si="49"/>
        <v>821681.3665563769</v>
      </c>
      <c r="W70" s="253">
        <f t="shared" si="50"/>
        <v>970900</v>
      </c>
      <c r="X70" s="253">
        <f t="shared" si="51"/>
        <v>2222095.688143515</v>
      </c>
      <c r="Y70" s="254">
        <f t="shared" si="52"/>
        <v>315127.1201886855</v>
      </c>
      <c r="Z70" s="287">
        <f t="shared" si="53"/>
        <v>41164649.22198477</v>
      </c>
      <c r="AA70" s="254">
        <f t="shared" si="54"/>
        <v>372354.7027401193</v>
      </c>
      <c r="AB70" s="293">
        <f t="shared" si="55"/>
        <v>39964242.57196612</v>
      </c>
      <c r="AC70" s="45"/>
      <c r="AD70" s="98">
        <f t="shared" si="47"/>
        <v>65</v>
      </c>
      <c r="AE70" s="91">
        <f t="shared" si="48"/>
        <v>66</v>
      </c>
      <c r="AF70" s="98">
        <f t="shared" si="31"/>
        <v>69</v>
      </c>
      <c r="AG70" s="106">
        <f t="shared" si="44"/>
        <v>5</v>
      </c>
      <c r="AP70" s="3" t="e">
        <f>#REF!/#REF!</f>
        <v>#REF!</v>
      </c>
      <c r="AQ70" s="3" t="e">
        <f t="shared" si="34"/>
        <v>#REF!</v>
      </c>
    </row>
    <row r="71" spans="5:43" ht="11.25">
      <c r="E71" s="98">
        <f t="shared" si="56"/>
        <v>6</v>
      </c>
      <c r="F71" s="91">
        <f aca="true" t="shared" si="58" ref="F71:F101">F70+1</f>
        <v>66</v>
      </c>
      <c r="G71" s="86">
        <f t="shared" si="40"/>
        <v>68</v>
      </c>
      <c r="H71" s="86">
        <f t="shared" si="41"/>
        <v>70</v>
      </c>
      <c r="I71" s="88">
        <f t="shared" si="45"/>
        <v>41702</v>
      </c>
      <c r="J71" s="86">
        <f t="shared" si="46"/>
        <v>28</v>
      </c>
      <c r="K71" s="85" t="s">
        <v>6</v>
      </c>
      <c r="L71" s="80">
        <f aca="true" t="shared" si="59" ref="L71:L102">(L70-M70)*((D$21+1)^J70)</f>
        <v>9663955.513514528</v>
      </c>
      <c r="M71" s="267">
        <f t="shared" si="30"/>
        <v>182338.783273859</v>
      </c>
      <c r="N71" s="80">
        <f aca="true" t="shared" si="60" ref="N71:N102">L70*((D$22+1)^J70-1)</f>
        <v>49427.71726828577</v>
      </c>
      <c r="P71" s="80">
        <f aca="true" t="shared" si="61" ref="P71:P134">N71+M71</f>
        <v>231766.5005421448</v>
      </c>
      <c r="Q71" s="113">
        <f t="shared" si="57"/>
        <v>970900</v>
      </c>
      <c r="R71" s="113">
        <f>Dados!C$10</f>
        <v>589475</v>
      </c>
      <c r="S71" s="113"/>
      <c r="T71" s="113"/>
      <c r="U71" s="302"/>
      <c r="V71" s="253">
        <f t="shared" si="49"/>
        <v>821241.5005421448</v>
      </c>
      <c r="W71" s="253">
        <f t="shared" si="50"/>
        <v>970900</v>
      </c>
      <c r="X71" s="253">
        <f t="shared" si="51"/>
        <v>2371754.1876013703</v>
      </c>
      <c r="Y71" s="254">
        <f t="shared" si="52"/>
        <v>310418.0038539062</v>
      </c>
      <c r="Z71" s="287">
        <f t="shared" si="53"/>
        <v>41475067.225838676</v>
      </c>
      <c r="AA71" s="254">
        <f t="shared" si="54"/>
        <v>366986.860433621</v>
      </c>
      <c r="AB71" s="293">
        <f t="shared" si="55"/>
        <v>40331229.43239974</v>
      </c>
      <c r="AC71" s="45"/>
      <c r="AD71" s="98">
        <f t="shared" si="47"/>
        <v>66</v>
      </c>
      <c r="AE71" s="91">
        <f t="shared" si="48"/>
        <v>67</v>
      </c>
      <c r="AF71" s="98">
        <f t="shared" si="31"/>
        <v>70</v>
      </c>
      <c r="AG71" s="106">
        <f t="shared" si="44"/>
        <v>5</v>
      </c>
      <c r="AP71" s="3" t="e">
        <f>#REF!/#REF!</f>
        <v>#REF!</v>
      </c>
      <c r="AQ71" s="3" t="e">
        <f t="shared" si="34"/>
        <v>#REF!</v>
      </c>
    </row>
    <row r="72" spans="5:43" ht="11.25">
      <c r="E72" s="98">
        <f t="shared" si="56"/>
        <v>6</v>
      </c>
      <c r="F72" s="91">
        <f t="shared" si="58"/>
        <v>67</v>
      </c>
      <c r="G72" s="86">
        <f t="shared" si="40"/>
        <v>69</v>
      </c>
      <c r="H72" s="86">
        <f aca="true" t="shared" si="62" ref="H72:H135">H71+1</f>
        <v>71</v>
      </c>
      <c r="I72" s="88">
        <f t="shared" si="45"/>
        <v>41733</v>
      </c>
      <c r="J72" s="86">
        <f t="shared" si="46"/>
        <v>31</v>
      </c>
      <c r="K72" s="85" t="s">
        <v>6</v>
      </c>
      <c r="L72" s="80">
        <f t="shared" si="59"/>
        <v>9499150.588896414</v>
      </c>
      <c r="M72" s="267">
        <f t="shared" si="30"/>
        <v>182675.97286339258</v>
      </c>
      <c r="N72" s="80">
        <f t="shared" si="60"/>
        <v>43896.69481275888</v>
      </c>
      <c r="P72" s="80">
        <f t="shared" si="61"/>
        <v>226572.66767615147</v>
      </c>
      <c r="Q72" s="113">
        <f t="shared" si="57"/>
        <v>970900</v>
      </c>
      <c r="R72" s="113">
        <f>Dados!C$10</f>
        <v>589475</v>
      </c>
      <c r="S72" s="113"/>
      <c r="T72" s="113"/>
      <c r="U72" s="302"/>
      <c r="V72" s="253">
        <f t="shared" si="49"/>
        <v>816047.6676761515</v>
      </c>
      <c r="W72" s="253">
        <f t="shared" si="50"/>
        <v>970900</v>
      </c>
      <c r="X72" s="253">
        <f t="shared" si="51"/>
        <v>2526606.519925219</v>
      </c>
      <c r="Y72" s="254">
        <f t="shared" si="52"/>
        <v>304008.14102771954</v>
      </c>
      <c r="Z72" s="287">
        <f t="shared" si="53"/>
        <v>41779075.366866395</v>
      </c>
      <c r="AA72" s="254">
        <f t="shared" si="54"/>
        <v>361696.4006089749</v>
      </c>
      <c r="AB72" s="293">
        <f t="shared" si="55"/>
        <v>40692925.833008714</v>
      </c>
      <c r="AC72" s="45"/>
      <c r="AD72" s="98">
        <f t="shared" si="47"/>
        <v>67</v>
      </c>
      <c r="AE72" s="91">
        <f t="shared" si="48"/>
        <v>68</v>
      </c>
      <c r="AF72" s="98">
        <f t="shared" si="31"/>
        <v>71</v>
      </c>
      <c r="AG72" s="106">
        <f t="shared" si="44"/>
        <v>5</v>
      </c>
      <c r="AP72" s="3" t="e">
        <f>#REF!/#REF!</f>
        <v>#REF!</v>
      </c>
      <c r="AQ72" s="3" t="e">
        <f aca="true" t="shared" si="63" ref="AQ72:AQ135">LN(AP72)</f>
        <v>#REF!</v>
      </c>
    </row>
    <row r="73" spans="5:43" ht="11.25">
      <c r="E73" s="98">
        <f t="shared" si="56"/>
        <v>6</v>
      </c>
      <c r="F73" s="91">
        <f t="shared" si="58"/>
        <v>68</v>
      </c>
      <c r="G73" s="86">
        <f t="shared" si="40"/>
        <v>70</v>
      </c>
      <c r="H73" s="86">
        <f t="shared" si="62"/>
        <v>72</v>
      </c>
      <c r="I73" s="88">
        <f t="shared" si="45"/>
        <v>41763</v>
      </c>
      <c r="J73" s="86">
        <f t="shared" si="46"/>
        <v>30</v>
      </c>
      <c r="K73" s="85" t="s">
        <v>6</v>
      </c>
      <c r="L73" s="80">
        <f t="shared" si="59"/>
        <v>9335550.882097168</v>
      </c>
      <c r="M73" s="267">
        <f t="shared" si="30"/>
        <v>183050.0172960229</v>
      </c>
      <c r="N73" s="80">
        <f t="shared" si="60"/>
        <v>47782.71904774539</v>
      </c>
      <c r="P73" s="80">
        <f t="shared" si="61"/>
        <v>230832.7363437683</v>
      </c>
      <c r="Q73" s="113">
        <f t="shared" si="57"/>
        <v>970900</v>
      </c>
      <c r="R73" s="113">
        <f>Dados!C$10</f>
        <v>589475</v>
      </c>
      <c r="S73" s="113"/>
      <c r="T73" s="113"/>
      <c r="U73" s="302"/>
      <c r="V73" s="253">
        <f t="shared" si="49"/>
        <v>820307.7363437683</v>
      </c>
      <c r="W73" s="253">
        <f t="shared" si="50"/>
        <v>970900</v>
      </c>
      <c r="X73" s="253">
        <f t="shared" si="51"/>
        <v>2677198.7835814506</v>
      </c>
      <c r="Y73" s="254">
        <f t="shared" si="52"/>
        <v>301189.7341289763</v>
      </c>
      <c r="Z73" s="287">
        <f t="shared" si="53"/>
        <v>42080265.10099537</v>
      </c>
      <c r="AA73" s="254">
        <f t="shared" si="54"/>
        <v>356482.20772512106</v>
      </c>
      <c r="AB73" s="293">
        <f t="shared" si="55"/>
        <v>41049408.04073384</v>
      </c>
      <c r="AC73" s="45"/>
      <c r="AD73" s="98">
        <f t="shared" si="47"/>
        <v>68</v>
      </c>
      <c r="AE73" s="91">
        <f t="shared" si="48"/>
        <v>69</v>
      </c>
      <c r="AF73" s="98">
        <f t="shared" si="31"/>
        <v>72</v>
      </c>
      <c r="AG73" s="106">
        <f t="shared" si="44"/>
        <v>5</v>
      </c>
      <c r="AP73" s="3" t="e">
        <f>#REF!/#REF!</f>
        <v>#REF!</v>
      </c>
      <c r="AQ73" s="3" t="e">
        <f t="shared" si="63"/>
        <v>#REF!</v>
      </c>
    </row>
    <row r="74" spans="5:43" ht="11.25">
      <c r="E74" s="98">
        <f t="shared" si="56"/>
        <v>6</v>
      </c>
      <c r="F74" s="91">
        <f t="shared" si="58"/>
        <v>69</v>
      </c>
      <c r="G74" s="86">
        <f t="shared" si="40"/>
        <v>71</v>
      </c>
      <c r="H74" s="86">
        <f t="shared" si="62"/>
        <v>73</v>
      </c>
      <c r="I74" s="88">
        <f t="shared" si="45"/>
        <v>41794</v>
      </c>
      <c r="J74" s="86">
        <f t="shared" si="46"/>
        <v>31</v>
      </c>
      <c r="K74" s="85" t="s">
        <v>6</v>
      </c>
      <c r="L74" s="80">
        <f t="shared" si="59"/>
        <v>9170636.249502217</v>
      </c>
      <c r="M74" s="267">
        <f t="shared" si="30"/>
        <v>183412.72499004434</v>
      </c>
      <c r="N74" s="80">
        <f t="shared" si="60"/>
        <v>45441.26597395123</v>
      </c>
      <c r="P74" s="80">
        <f t="shared" si="61"/>
        <v>228853.99096399557</v>
      </c>
      <c r="Q74" s="113">
        <f t="shared" si="57"/>
        <v>970900</v>
      </c>
      <c r="R74" s="113">
        <f>Dados!C$10</f>
        <v>589475</v>
      </c>
      <c r="S74" s="113"/>
      <c r="T74" s="113"/>
      <c r="U74" s="302"/>
      <c r="V74" s="253">
        <f t="shared" si="49"/>
        <v>818328.9909639956</v>
      </c>
      <c r="W74" s="253">
        <f t="shared" si="50"/>
        <v>970900</v>
      </c>
      <c r="X74" s="253">
        <f t="shared" si="51"/>
        <v>2829769.792617455</v>
      </c>
      <c r="Y74" s="254">
        <f t="shared" si="52"/>
        <v>296131.74567113793</v>
      </c>
      <c r="Z74" s="287">
        <f t="shared" si="53"/>
        <v>42376396.84666651</v>
      </c>
      <c r="AA74" s="254">
        <f t="shared" si="54"/>
        <v>351343.18232256995</v>
      </c>
      <c r="AB74" s="293">
        <f t="shared" si="55"/>
        <v>41400751.223056406</v>
      </c>
      <c r="AC74" s="45"/>
      <c r="AD74" s="98">
        <f t="shared" si="47"/>
        <v>69</v>
      </c>
      <c r="AE74" s="91">
        <f t="shared" si="48"/>
        <v>70</v>
      </c>
      <c r="AF74" s="98">
        <f t="shared" si="31"/>
        <v>73</v>
      </c>
      <c r="AG74" s="106">
        <f t="shared" si="44"/>
        <v>6</v>
      </c>
      <c r="AP74" s="3" t="e">
        <f>#REF!/#REF!</f>
        <v>#REF!</v>
      </c>
      <c r="AQ74" s="3" t="e">
        <f t="shared" si="63"/>
        <v>#REF!</v>
      </c>
    </row>
    <row r="75" spans="5:43" ht="11.25">
      <c r="E75" s="98">
        <f t="shared" si="56"/>
        <v>6</v>
      </c>
      <c r="F75" s="91">
        <f t="shared" si="58"/>
        <v>70</v>
      </c>
      <c r="G75" s="86">
        <f t="shared" si="40"/>
        <v>72</v>
      </c>
      <c r="H75" s="86">
        <f t="shared" si="62"/>
        <v>74</v>
      </c>
      <c r="I75" s="88">
        <f t="shared" si="45"/>
        <v>41824</v>
      </c>
      <c r="J75" s="86">
        <f t="shared" si="46"/>
        <v>30</v>
      </c>
      <c r="K75" s="85" t="s">
        <v>6</v>
      </c>
      <c r="L75" s="80">
        <f t="shared" si="59"/>
        <v>9005625.62124912</v>
      </c>
      <c r="M75" s="267">
        <f t="shared" si="30"/>
        <v>183788.27798467592</v>
      </c>
      <c r="N75" s="80">
        <f t="shared" si="60"/>
        <v>46130.22304449462</v>
      </c>
      <c r="P75" s="80">
        <f t="shared" si="61"/>
        <v>229918.50102917053</v>
      </c>
      <c r="Q75" s="113">
        <f t="shared" si="57"/>
        <v>970900</v>
      </c>
      <c r="R75" s="113">
        <f>Dados!C$10</f>
        <v>589475</v>
      </c>
      <c r="S75" s="113"/>
      <c r="T75" s="113"/>
      <c r="U75" s="302"/>
      <c r="V75" s="253">
        <f t="shared" si="49"/>
        <v>819393.5010291706</v>
      </c>
      <c r="W75" s="253">
        <f t="shared" si="50"/>
        <v>970900</v>
      </c>
      <c r="X75" s="253">
        <f t="shared" si="51"/>
        <v>2981276.2915882845</v>
      </c>
      <c r="Y75" s="254">
        <f t="shared" si="52"/>
        <v>292242.39370937104</v>
      </c>
      <c r="Z75" s="287">
        <f t="shared" si="53"/>
        <v>42668639.24037588</v>
      </c>
      <c r="AA75" s="254">
        <f t="shared" si="54"/>
        <v>346278.24079157197</v>
      </c>
      <c r="AB75" s="293">
        <f t="shared" si="55"/>
        <v>41747029.46384798</v>
      </c>
      <c r="AC75" s="45"/>
      <c r="AD75" s="98">
        <f t="shared" si="47"/>
        <v>70</v>
      </c>
      <c r="AE75" s="91">
        <f t="shared" si="48"/>
        <v>71</v>
      </c>
      <c r="AF75" s="98">
        <f aca="true" t="shared" si="64" ref="AF75:AF128">H75</f>
        <v>74</v>
      </c>
      <c r="AG75" s="106">
        <f t="shared" si="44"/>
        <v>6</v>
      </c>
      <c r="AP75" s="3" t="e">
        <f>#REF!/#REF!</f>
        <v>#REF!</v>
      </c>
      <c r="AQ75" s="3" t="e">
        <f t="shared" si="63"/>
        <v>#REF!</v>
      </c>
    </row>
    <row r="76" spans="5:43" ht="11.25">
      <c r="E76" s="98">
        <f t="shared" si="56"/>
        <v>6</v>
      </c>
      <c r="F76" s="91">
        <f t="shared" si="58"/>
        <v>71</v>
      </c>
      <c r="G76" s="86">
        <f t="shared" si="40"/>
        <v>73</v>
      </c>
      <c r="H76" s="86">
        <f t="shared" si="62"/>
        <v>75</v>
      </c>
      <c r="I76" s="88">
        <f t="shared" si="45"/>
        <v>41855</v>
      </c>
      <c r="J76" s="86">
        <f t="shared" si="46"/>
        <v>31</v>
      </c>
      <c r="K76" s="85" t="s">
        <v>6</v>
      </c>
      <c r="L76" s="80">
        <f t="shared" si="59"/>
        <v>8839317.528882965</v>
      </c>
      <c r="M76" s="267">
        <f t="shared" si="30"/>
        <v>184152.4485183951</v>
      </c>
      <c r="N76" s="80">
        <f t="shared" si="60"/>
        <v>43835.338083988994</v>
      </c>
      <c r="P76" s="80">
        <f t="shared" si="61"/>
        <v>227987.7866023841</v>
      </c>
      <c r="Q76" s="113">
        <f t="shared" si="57"/>
        <v>970900</v>
      </c>
      <c r="R76" s="113">
        <f>Dados!C$10</f>
        <v>589475</v>
      </c>
      <c r="S76" s="113"/>
      <c r="T76" s="113"/>
      <c r="U76" s="302"/>
      <c r="V76" s="253">
        <f t="shared" si="49"/>
        <v>817462.7866023841</v>
      </c>
      <c r="W76" s="253">
        <f t="shared" si="50"/>
        <v>970900</v>
      </c>
      <c r="X76" s="253">
        <f t="shared" si="51"/>
        <v>3134713.5049859006</v>
      </c>
      <c r="Y76" s="254">
        <f t="shared" si="52"/>
        <v>287350.7696019877</v>
      </c>
      <c r="Z76" s="287">
        <f t="shared" si="53"/>
        <v>42955990.00997786</v>
      </c>
      <c r="AA76" s="254">
        <f t="shared" si="54"/>
        <v>341286.3151436283</v>
      </c>
      <c r="AB76" s="293">
        <f t="shared" si="55"/>
        <v>42088315.77899161</v>
      </c>
      <c r="AC76" s="45"/>
      <c r="AD76" s="98">
        <f t="shared" si="47"/>
        <v>71</v>
      </c>
      <c r="AE76" s="91">
        <f t="shared" si="48"/>
        <v>72</v>
      </c>
      <c r="AF76" s="98">
        <f t="shared" si="64"/>
        <v>75</v>
      </c>
      <c r="AG76" s="106">
        <f t="shared" si="44"/>
        <v>6</v>
      </c>
      <c r="AP76" s="3" t="e">
        <f>#REF!/#REF!</f>
        <v>#REF!</v>
      </c>
      <c r="AQ76" s="3" t="e">
        <f t="shared" si="63"/>
        <v>#REF!</v>
      </c>
    </row>
    <row r="77" spans="5:43" ht="12" thickBot="1">
      <c r="E77" s="97">
        <f t="shared" si="56"/>
        <v>6</v>
      </c>
      <c r="F77" s="89">
        <f t="shared" si="58"/>
        <v>72</v>
      </c>
      <c r="G77" s="83">
        <f t="shared" si="40"/>
        <v>74</v>
      </c>
      <c r="H77" s="83">
        <f t="shared" si="62"/>
        <v>76</v>
      </c>
      <c r="I77" s="90">
        <f t="shared" si="45"/>
        <v>41886</v>
      </c>
      <c r="J77" s="83">
        <f t="shared" si="46"/>
        <v>31</v>
      </c>
      <c r="K77" s="89" t="s">
        <v>6</v>
      </c>
      <c r="L77" s="81">
        <f t="shared" si="59"/>
        <v>8672887.259483485</v>
      </c>
      <c r="M77" s="268">
        <f aca="true" t="shared" si="65" ref="M77:M123">L77/(120-G76)</f>
        <v>184529.51615922307</v>
      </c>
      <c r="N77" s="81">
        <f t="shared" si="60"/>
        <v>44463.62041571711</v>
      </c>
      <c r="O77" s="81"/>
      <c r="P77" s="81">
        <f t="shared" si="61"/>
        <v>228993.13657494017</v>
      </c>
      <c r="Q77" s="99">
        <f t="shared" si="57"/>
        <v>970900</v>
      </c>
      <c r="R77" s="113">
        <f>Dados!C$10</f>
        <v>589475</v>
      </c>
      <c r="S77" s="113"/>
      <c r="T77" s="113"/>
      <c r="U77" s="303"/>
      <c r="V77" s="253">
        <f t="shared" si="49"/>
        <v>818468.1365749402</v>
      </c>
      <c r="W77" s="258">
        <f t="shared" si="50"/>
        <v>970900</v>
      </c>
      <c r="X77" s="258">
        <f t="shared" si="51"/>
        <v>3287145.3684109603</v>
      </c>
      <c r="Y77" s="254">
        <f t="shared" si="52"/>
        <v>283556.6402013688</v>
      </c>
      <c r="Z77" s="286">
        <f t="shared" si="53"/>
        <v>43239546.65017923</v>
      </c>
      <c r="AA77" s="259">
        <f t="shared" si="54"/>
        <v>336366.3527862964</v>
      </c>
      <c r="AB77" s="292">
        <f t="shared" si="55"/>
        <v>42424682.131777905</v>
      </c>
      <c r="AC77" s="74"/>
      <c r="AD77" s="98">
        <f t="shared" si="47"/>
        <v>72</v>
      </c>
      <c r="AE77" s="91">
        <f t="shared" si="48"/>
        <v>73</v>
      </c>
      <c r="AF77" s="98">
        <f t="shared" si="64"/>
        <v>76</v>
      </c>
      <c r="AG77" s="106">
        <f t="shared" si="44"/>
        <v>6</v>
      </c>
      <c r="AP77" s="3" t="e">
        <f>#REF!/#REF!</f>
        <v>#REF!</v>
      </c>
      <c r="AQ77" s="3" t="e">
        <f t="shared" si="63"/>
        <v>#REF!</v>
      </c>
    </row>
    <row r="78" spans="5:43" ht="11.25">
      <c r="E78" s="98">
        <f t="shared" si="56"/>
        <v>7</v>
      </c>
      <c r="F78" s="91">
        <f t="shared" si="58"/>
        <v>73</v>
      </c>
      <c r="G78" s="86">
        <f t="shared" si="40"/>
        <v>75</v>
      </c>
      <c r="H78" s="86">
        <f t="shared" si="62"/>
        <v>77</v>
      </c>
      <c r="I78" s="88">
        <f t="shared" si="45"/>
        <v>41916</v>
      </c>
      <c r="J78" s="86">
        <f t="shared" si="46"/>
        <v>30</v>
      </c>
      <c r="K78" s="85" t="s">
        <v>6</v>
      </c>
      <c r="L78" s="80">
        <f t="shared" si="59"/>
        <v>8505738.37037826</v>
      </c>
      <c r="M78" s="267">
        <f t="shared" si="65"/>
        <v>184907.35587778824</v>
      </c>
      <c r="N78" s="80">
        <f t="shared" si="60"/>
        <v>43626.4412669781</v>
      </c>
      <c r="P78" s="80">
        <f t="shared" si="61"/>
        <v>228533.79714476634</v>
      </c>
      <c r="Q78" s="113">
        <f t="shared" si="57"/>
        <v>970900</v>
      </c>
      <c r="R78" s="113">
        <f>Dados!C$10</f>
        <v>589475</v>
      </c>
      <c r="S78" s="113"/>
      <c r="T78" s="113"/>
      <c r="U78" s="302"/>
      <c r="V78" s="253">
        <f t="shared" si="49"/>
        <v>818008.7971447663</v>
      </c>
      <c r="W78" s="253">
        <f t="shared" si="50"/>
        <v>970900</v>
      </c>
      <c r="X78" s="253">
        <f t="shared" si="51"/>
        <v>3440036.571266194</v>
      </c>
      <c r="Y78" s="254">
        <f t="shared" si="52"/>
        <v>279312.0621487682</v>
      </c>
      <c r="Z78" s="287">
        <f t="shared" si="53"/>
        <v>43518858.712327994</v>
      </c>
      <c r="AA78" s="254">
        <f t="shared" si="54"/>
        <v>331517.3163012409</v>
      </c>
      <c r="AB78" s="293">
        <f t="shared" si="55"/>
        <v>42756199.44807915</v>
      </c>
      <c r="AC78" s="45"/>
      <c r="AD78" s="98">
        <f t="shared" si="47"/>
        <v>73</v>
      </c>
      <c r="AE78" s="91">
        <f t="shared" si="48"/>
        <v>74</v>
      </c>
      <c r="AF78" s="98">
        <f t="shared" si="64"/>
        <v>77</v>
      </c>
      <c r="AG78" s="106">
        <f t="shared" si="44"/>
        <v>6</v>
      </c>
      <c r="AP78" s="3" t="e">
        <f>#REF!/#REF!</f>
        <v>#REF!</v>
      </c>
      <c r="AQ78" s="3" t="e">
        <f t="shared" si="63"/>
        <v>#REF!</v>
      </c>
    </row>
    <row r="79" spans="5:43" ht="11.25">
      <c r="E79" s="98">
        <f t="shared" si="56"/>
        <v>7</v>
      </c>
      <c r="F79" s="91">
        <f t="shared" si="58"/>
        <v>74</v>
      </c>
      <c r="G79" s="86">
        <f t="shared" si="40"/>
        <v>76</v>
      </c>
      <c r="H79" s="86">
        <f t="shared" si="62"/>
        <v>78</v>
      </c>
      <c r="I79" s="88">
        <f t="shared" si="45"/>
        <v>41947</v>
      </c>
      <c r="J79" s="86">
        <f t="shared" si="46"/>
        <v>31</v>
      </c>
      <c r="K79" s="85" t="s">
        <v>6</v>
      </c>
      <c r="L79" s="80">
        <f t="shared" si="59"/>
        <v>8337318.472268537</v>
      </c>
      <c r="M79" s="267">
        <f t="shared" si="65"/>
        <v>185273.7438281897</v>
      </c>
      <c r="N79" s="80">
        <f t="shared" si="60"/>
        <v>41402.1116134042</v>
      </c>
      <c r="P79" s="80">
        <f t="shared" si="61"/>
        <v>226675.8554415939</v>
      </c>
      <c r="Q79" s="113">
        <f t="shared" si="57"/>
        <v>970900</v>
      </c>
      <c r="R79" s="113">
        <f>Dados!C$10</f>
        <v>589475</v>
      </c>
      <c r="S79" s="113"/>
      <c r="T79" s="113"/>
      <c r="U79" s="302"/>
      <c r="V79" s="253">
        <f t="shared" si="49"/>
        <v>816150.8554415939</v>
      </c>
      <c r="W79" s="253">
        <f t="shared" si="50"/>
        <v>970900</v>
      </c>
      <c r="X79" s="253">
        <f t="shared" si="51"/>
        <v>3594785.7158246</v>
      </c>
      <c r="Y79" s="254">
        <f t="shared" si="52"/>
        <v>274660.26135020267</v>
      </c>
      <c r="Z79" s="287">
        <f t="shared" si="53"/>
        <v>43793518.973678194</v>
      </c>
      <c r="AA79" s="254">
        <f t="shared" si="54"/>
        <v>326738.1832254849</v>
      </c>
      <c r="AB79" s="293">
        <f t="shared" si="55"/>
        <v>43082937.63130463</v>
      </c>
      <c r="AC79" s="45"/>
      <c r="AD79" s="98">
        <f t="shared" si="47"/>
        <v>74</v>
      </c>
      <c r="AE79" s="91">
        <f t="shared" si="48"/>
        <v>75</v>
      </c>
      <c r="AF79" s="98">
        <f t="shared" si="64"/>
        <v>78</v>
      </c>
      <c r="AG79" s="106">
        <f t="shared" si="44"/>
        <v>6</v>
      </c>
      <c r="AP79" s="3" t="e">
        <f>#REF!/#REF!</f>
        <v>#REF!</v>
      </c>
      <c r="AQ79" s="3" t="e">
        <f t="shared" si="63"/>
        <v>#REF!</v>
      </c>
    </row>
    <row r="80" spans="5:43" ht="11.25">
      <c r="E80" s="98">
        <f t="shared" si="56"/>
        <v>7</v>
      </c>
      <c r="F80" s="91">
        <f t="shared" si="58"/>
        <v>75</v>
      </c>
      <c r="G80" s="86">
        <f t="shared" si="40"/>
        <v>77</v>
      </c>
      <c r="H80" s="86">
        <f t="shared" si="62"/>
        <v>79</v>
      </c>
      <c r="I80" s="88">
        <f t="shared" si="45"/>
        <v>41977</v>
      </c>
      <c r="J80" s="86">
        <f t="shared" si="46"/>
        <v>30</v>
      </c>
      <c r="K80" s="85" t="s">
        <v>6</v>
      </c>
      <c r="L80" s="80">
        <f t="shared" si="59"/>
        <v>8168736.726284567</v>
      </c>
      <c r="M80" s="267">
        <f t="shared" si="65"/>
        <v>185653.10741555833</v>
      </c>
      <c r="N80" s="80">
        <f t="shared" si="60"/>
        <v>41938.459912158105</v>
      </c>
      <c r="P80" s="80">
        <f t="shared" si="61"/>
        <v>227591.56732771645</v>
      </c>
      <c r="Q80" s="113">
        <f t="shared" si="57"/>
        <v>970900</v>
      </c>
      <c r="R80" s="113">
        <f>Dados!C$10</f>
        <v>589475</v>
      </c>
      <c r="S80" s="113"/>
      <c r="T80" s="113"/>
      <c r="U80" s="302"/>
      <c r="V80" s="253">
        <f t="shared" si="49"/>
        <v>817066.5673277164</v>
      </c>
      <c r="W80" s="253">
        <f t="shared" si="50"/>
        <v>970900</v>
      </c>
      <c r="X80" s="253">
        <f t="shared" si="51"/>
        <v>3748619.1484968835</v>
      </c>
      <c r="Y80" s="254">
        <f t="shared" si="52"/>
        <v>271004.4992148157</v>
      </c>
      <c r="Z80" s="287">
        <f t="shared" si="53"/>
        <v>44064523.47289301</v>
      </c>
      <c r="AA80" s="254">
        <f t="shared" si="54"/>
        <v>322027.9458358143</v>
      </c>
      <c r="AB80" s="293">
        <f t="shared" si="55"/>
        <v>43404965.57714044</v>
      </c>
      <c r="AC80" s="45"/>
      <c r="AD80" s="98">
        <f t="shared" si="47"/>
        <v>75</v>
      </c>
      <c r="AE80" s="91">
        <f t="shared" si="48"/>
        <v>76</v>
      </c>
      <c r="AF80" s="98">
        <f t="shared" si="64"/>
        <v>79</v>
      </c>
      <c r="AG80" s="106">
        <f t="shared" si="44"/>
        <v>6</v>
      </c>
      <c r="AP80" s="3" t="e">
        <f>#REF!/#REF!</f>
        <v>#REF!</v>
      </c>
      <c r="AQ80" s="3" t="e">
        <f t="shared" si="63"/>
        <v>#REF!</v>
      </c>
    </row>
    <row r="81" spans="5:43" ht="11.25">
      <c r="E81" s="98">
        <f t="shared" si="56"/>
        <v>7</v>
      </c>
      <c r="F81" s="91">
        <f t="shared" si="58"/>
        <v>76</v>
      </c>
      <c r="G81" s="86">
        <f t="shared" si="40"/>
        <v>78</v>
      </c>
      <c r="H81" s="86">
        <f t="shared" si="62"/>
        <v>80</v>
      </c>
      <c r="I81" s="88">
        <f t="shared" si="45"/>
        <v>42008</v>
      </c>
      <c r="J81" s="86">
        <f t="shared" si="46"/>
        <v>31</v>
      </c>
      <c r="K81" s="85" t="s">
        <v>6</v>
      </c>
      <c r="L81" s="80">
        <f t="shared" si="59"/>
        <v>7998901.841086917</v>
      </c>
      <c r="M81" s="267">
        <f t="shared" si="65"/>
        <v>186020.97304853293</v>
      </c>
      <c r="N81" s="80">
        <f t="shared" si="60"/>
        <v>39761.73907017404</v>
      </c>
      <c r="P81" s="80">
        <f t="shared" si="61"/>
        <v>225782.71211870696</v>
      </c>
      <c r="Q81" s="113">
        <f t="shared" si="57"/>
        <v>970900</v>
      </c>
      <c r="R81" s="113">
        <f>Dados!C$10</f>
        <v>589475</v>
      </c>
      <c r="S81" s="113"/>
      <c r="T81" s="113"/>
      <c r="U81" s="302"/>
      <c r="V81" s="253">
        <f t="shared" si="49"/>
        <v>815257.7121187069</v>
      </c>
      <c r="W81" s="253">
        <f t="shared" si="50"/>
        <v>970900</v>
      </c>
      <c r="X81" s="253">
        <f t="shared" si="51"/>
        <v>3904261.4363781763</v>
      </c>
      <c r="Y81" s="254">
        <f t="shared" si="52"/>
        <v>266506.40336936683</v>
      </c>
      <c r="Z81" s="287">
        <f t="shared" si="53"/>
        <v>44331029.876262374</v>
      </c>
      <c r="AA81" s="254">
        <f t="shared" si="54"/>
        <v>317385.6109362905</v>
      </c>
      <c r="AB81" s="293">
        <f t="shared" si="55"/>
        <v>43722351.188076735</v>
      </c>
      <c r="AC81" s="45"/>
      <c r="AD81" s="98">
        <f t="shared" si="47"/>
        <v>76</v>
      </c>
      <c r="AE81" s="91">
        <f t="shared" si="48"/>
        <v>77</v>
      </c>
      <c r="AF81" s="98">
        <f t="shared" si="64"/>
        <v>80</v>
      </c>
      <c r="AG81" s="106">
        <f t="shared" si="44"/>
        <v>6</v>
      </c>
      <c r="AP81" s="3" t="e">
        <f>#REF!/#REF!</f>
        <v>#REF!</v>
      </c>
      <c r="AQ81" s="3" t="e">
        <f t="shared" si="63"/>
        <v>#REF!</v>
      </c>
    </row>
    <row r="82" spans="5:43" ht="11.25">
      <c r="E82" s="98">
        <f t="shared" si="56"/>
        <v>7</v>
      </c>
      <c r="F82" s="91">
        <f t="shared" si="58"/>
        <v>77</v>
      </c>
      <c r="G82" s="86">
        <f t="shared" si="40"/>
        <v>79</v>
      </c>
      <c r="H82" s="86">
        <f t="shared" si="62"/>
        <v>81</v>
      </c>
      <c r="I82" s="88">
        <f t="shared" si="45"/>
        <v>42039</v>
      </c>
      <c r="J82" s="86">
        <f t="shared" si="46"/>
        <v>31</v>
      </c>
      <c r="K82" s="85" t="s">
        <v>6</v>
      </c>
      <c r="L82" s="80">
        <f t="shared" si="59"/>
        <v>7828878.399326635</v>
      </c>
      <c r="M82" s="267">
        <f t="shared" si="65"/>
        <v>186401.86665063415</v>
      </c>
      <c r="N82" s="80">
        <f t="shared" si="60"/>
        <v>40236.15330510867</v>
      </c>
      <c r="P82" s="80">
        <f t="shared" si="61"/>
        <v>226638.0199557428</v>
      </c>
      <c r="Q82" s="113">
        <f t="shared" si="57"/>
        <v>970900</v>
      </c>
      <c r="R82" s="113">
        <f>Dados!C$10</f>
        <v>589475</v>
      </c>
      <c r="S82" s="113"/>
      <c r="T82" s="113"/>
      <c r="U82" s="302"/>
      <c r="V82" s="253">
        <f t="shared" si="49"/>
        <v>816113.0199557429</v>
      </c>
      <c r="W82" s="253">
        <f t="shared" si="50"/>
        <v>970900</v>
      </c>
      <c r="X82" s="253">
        <f t="shared" si="51"/>
        <v>4059048.416422433</v>
      </c>
      <c r="Y82" s="254">
        <f t="shared" si="52"/>
        <v>262940.0316287591</v>
      </c>
      <c r="Z82" s="287">
        <f t="shared" si="53"/>
        <v>44593969.90789113</v>
      </c>
      <c r="AA82" s="254">
        <f t="shared" si="54"/>
        <v>312810.199648826</v>
      </c>
      <c r="AB82" s="293">
        <f t="shared" si="55"/>
        <v>44035161.38772556</v>
      </c>
      <c r="AC82" s="45"/>
      <c r="AD82" s="98">
        <f t="shared" si="47"/>
        <v>77</v>
      </c>
      <c r="AE82" s="91">
        <f t="shared" si="48"/>
        <v>78</v>
      </c>
      <c r="AF82" s="98">
        <f t="shared" si="64"/>
        <v>81</v>
      </c>
      <c r="AG82" s="106">
        <f t="shared" si="44"/>
        <v>6</v>
      </c>
      <c r="AP82" s="3" t="e">
        <f>#REF!/#REF!</f>
        <v>#REF!</v>
      </c>
      <c r="AQ82" s="3" t="e">
        <f t="shared" si="63"/>
        <v>#REF!</v>
      </c>
    </row>
    <row r="83" spans="5:43" ht="11.25">
      <c r="E83" s="98">
        <f t="shared" si="56"/>
        <v>7</v>
      </c>
      <c r="F83" s="91">
        <f t="shared" si="58"/>
        <v>78</v>
      </c>
      <c r="G83" s="86">
        <f t="shared" si="40"/>
        <v>80</v>
      </c>
      <c r="H83" s="86">
        <f t="shared" si="62"/>
        <v>82</v>
      </c>
      <c r="I83" s="88">
        <f t="shared" si="45"/>
        <v>42067</v>
      </c>
      <c r="J83" s="86">
        <f t="shared" si="46"/>
        <v>28</v>
      </c>
      <c r="K83" s="85" t="s">
        <v>6</v>
      </c>
      <c r="L83" s="80">
        <f t="shared" si="59"/>
        <v>7658125.146742466</v>
      </c>
      <c r="M83" s="267">
        <f t="shared" si="65"/>
        <v>186783.5401644504</v>
      </c>
      <c r="N83" s="80">
        <f t="shared" si="60"/>
        <v>39380.89974605271</v>
      </c>
      <c r="P83" s="80">
        <f t="shared" si="61"/>
        <v>226164.4399105031</v>
      </c>
      <c r="Q83" s="113">
        <f t="shared" si="57"/>
        <v>970900</v>
      </c>
      <c r="R83" s="113">
        <f>Dados!C$10</f>
        <v>589475</v>
      </c>
      <c r="S83" s="113"/>
      <c r="T83" s="113"/>
      <c r="U83" s="302"/>
      <c r="V83" s="253">
        <f t="shared" si="49"/>
        <v>815639.4399105031</v>
      </c>
      <c r="W83" s="253">
        <f t="shared" si="50"/>
        <v>970900</v>
      </c>
      <c r="X83" s="253">
        <f t="shared" si="51"/>
        <v>4214308.97651193</v>
      </c>
      <c r="Y83" s="254">
        <f t="shared" si="52"/>
        <v>258999.12326267041</v>
      </c>
      <c r="Z83" s="287">
        <f t="shared" si="53"/>
        <v>44852969.031153806</v>
      </c>
      <c r="AA83" s="254">
        <f t="shared" si="54"/>
        <v>308300.74720677885</v>
      </c>
      <c r="AB83" s="293">
        <f t="shared" si="55"/>
        <v>44343462.13493234</v>
      </c>
      <c r="AC83" s="45"/>
      <c r="AD83" s="98">
        <f t="shared" si="47"/>
        <v>78</v>
      </c>
      <c r="AE83" s="91">
        <f t="shared" si="48"/>
        <v>79</v>
      </c>
      <c r="AF83" s="98">
        <f t="shared" si="64"/>
        <v>82</v>
      </c>
      <c r="AG83" s="106">
        <f t="shared" si="44"/>
        <v>6</v>
      </c>
      <c r="AP83" s="3" t="e">
        <f>#REF!/#REF!</f>
        <v>#REF!</v>
      </c>
      <c r="AQ83" s="3" t="e">
        <f t="shared" si="63"/>
        <v>#REF!</v>
      </c>
    </row>
    <row r="84" spans="5:43" ht="11.25">
      <c r="E84" s="98">
        <f t="shared" si="56"/>
        <v>7</v>
      </c>
      <c r="F84" s="91">
        <f t="shared" si="58"/>
        <v>79</v>
      </c>
      <c r="G84" s="86">
        <f t="shared" si="40"/>
        <v>81</v>
      </c>
      <c r="H84" s="86">
        <f t="shared" si="62"/>
        <v>83</v>
      </c>
      <c r="I84" s="88">
        <f t="shared" si="45"/>
        <v>42098</v>
      </c>
      <c r="J84" s="86">
        <f t="shared" si="46"/>
        <v>31</v>
      </c>
      <c r="K84" s="85" t="s">
        <v>6</v>
      </c>
      <c r="L84" s="80">
        <f t="shared" si="59"/>
        <v>7485157.9684312325</v>
      </c>
      <c r="M84" s="267">
        <f t="shared" si="65"/>
        <v>187128.94921078082</v>
      </c>
      <c r="N84" s="80">
        <f t="shared" si="60"/>
        <v>34785.58877204655</v>
      </c>
      <c r="P84" s="80">
        <f t="shared" si="61"/>
        <v>221914.53798282737</v>
      </c>
      <c r="Q84" s="113">
        <f t="shared" si="57"/>
        <v>970900</v>
      </c>
      <c r="R84" s="113">
        <f>Dados!C$10</f>
        <v>589475</v>
      </c>
      <c r="S84" s="113"/>
      <c r="T84" s="113"/>
      <c r="U84" s="302"/>
      <c r="V84" s="253">
        <f t="shared" si="49"/>
        <v>811389.5379828274</v>
      </c>
      <c r="W84" s="253">
        <f t="shared" si="50"/>
        <v>970900</v>
      </c>
      <c r="X84" s="253">
        <f t="shared" si="51"/>
        <v>4373819.438529103</v>
      </c>
      <c r="Y84" s="254">
        <f t="shared" si="52"/>
        <v>253935.3436015333</v>
      </c>
      <c r="Z84" s="287">
        <f t="shared" si="53"/>
        <v>45106904.37475534</v>
      </c>
      <c r="AA84" s="254">
        <f t="shared" si="54"/>
        <v>303856.3027515234</v>
      </c>
      <c r="AB84" s="293">
        <f t="shared" si="55"/>
        <v>44647318.437683865</v>
      </c>
      <c r="AC84" s="45"/>
      <c r="AD84" s="98">
        <f t="shared" si="47"/>
        <v>79</v>
      </c>
      <c r="AE84" s="91">
        <f t="shared" si="48"/>
        <v>80</v>
      </c>
      <c r="AF84" s="98">
        <f t="shared" si="64"/>
        <v>83</v>
      </c>
      <c r="AG84" s="106">
        <f t="shared" si="44"/>
        <v>6</v>
      </c>
      <c r="AP84" s="3" t="e">
        <f>#REF!/#REF!</f>
        <v>#REF!</v>
      </c>
      <c r="AQ84" s="3" t="e">
        <f t="shared" si="63"/>
        <v>#REF!</v>
      </c>
    </row>
    <row r="85" spans="5:43" ht="11.25">
      <c r="E85" s="98">
        <f t="shared" si="56"/>
        <v>7</v>
      </c>
      <c r="F85" s="91">
        <f t="shared" si="58"/>
        <v>80</v>
      </c>
      <c r="G85" s="86">
        <f t="shared" si="40"/>
        <v>82</v>
      </c>
      <c r="H85" s="86">
        <f t="shared" si="62"/>
        <v>84</v>
      </c>
      <c r="I85" s="88">
        <f t="shared" si="45"/>
        <v>42128</v>
      </c>
      <c r="J85" s="86">
        <f t="shared" si="46"/>
        <v>30</v>
      </c>
      <c r="K85" s="85" t="s">
        <v>6</v>
      </c>
      <c r="L85" s="80">
        <f t="shared" si="59"/>
        <v>7312972.348006528</v>
      </c>
      <c r="M85" s="267">
        <f t="shared" si="65"/>
        <v>187512.11148734688</v>
      </c>
      <c r="N85" s="80">
        <f t="shared" si="60"/>
        <v>37651.913914451834</v>
      </c>
      <c r="P85" s="80">
        <f t="shared" si="61"/>
        <v>225164.02540179872</v>
      </c>
      <c r="Q85" s="113">
        <f t="shared" si="57"/>
        <v>970900</v>
      </c>
      <c r="R85" s="113">
        <f>Dados!C$10</f>
        <v>589475</v>
      </c>
      <c r="S85" s="113"/>
      <c r="T85" s="113"/>
      <c r="U85" s="302"/>
      <c r="V85" s="253">
        <f t="shared" si="49"/>
        <v>814639.0254017988</v>
      </c>
      <c r="W85" s="253">
        <f t="shared" si="50"/>
        <v>970900</v>
      </c>
      <c r="X85" s="253">
        <f t="shared" si="51"/>
        <v>4530080.413127304</v>
      </c>
      <c r="Y85" s="254">
        <f t="shared" si="52"/>
        <v>251276.93793320868</v>
      </c>
      <c r="Z85" s="287">
        <f t="shared" si="53"/>
        <v>45358181.312688544</v>
      </c>
      <c r="AA85" s="254">
        <f t="shared" si="54"/>
        <v>299475.92913195293</v>
      </c>
      <c r="AB85" s="293">
        <f t="shared" si="55"/>
        <v>44946794.36681582</v>
      </c>
      <c r="AC85" s="45"/>
      <c r="AD85" s="98">
        <f t="shared" si="47"/>
        <v>80</v>
      </c>
      <c r="AE85" s="91">
        <f t="shared" si="48"/>
        <v>81</v>
      </c>
      <c r="AF85" s="98">
        <f t="shared" si="64"/>
        <v>84</v>
      </c>
      <c r="AG85" s="106">
        <f t="shared" si="44"/>
        <v>6</v>
      </c>
      <c r="AP85" s="3" t="e">
        <f>#REF!/#REF!</f>
        <v>#REF!</v>
      </c>
      <c r="AQ85" s="3" t="e">
        <f t="shared" si="63"/>
        <v>#REF!</v>
      </c>
    </row>
    <row r="86" spans="5:43" ht="11.25">
      <c r="E86" s="98">
        <f t="shared" si="56"/>
        <v>7</v>
      </c>
      <c r="F86" s="91">
        <f t="shared" si="58"/>
        <v>81</v>
      </c>
      <c r="G86" s="86">
        <f t="shared" si="40"/>
        <v>83</v>
      </c>
      <c r="H86" s="86">
        <f t="shared" si="62"/>
        <v>85</v>
      </c>
      <c r="I86" s="88">
        <f t="shared" si="45"/>
        <v>42159</v>
      </c>
      <c r="J86" s="86">
        <f t="shared" si="46"/>
        <v>31</v>
      </c>
      <c r="K86" s="85" t="s">
        <v>6</v>
      </c>
      <c r="L86" s="80">
        <f t="shared" si="59"/>
        <v>7139579.105719013</v>
      </c>
      <c r="M86" s="267">
        <f t="shared" si="65"/>
        <v>187883.66067681613</v>
      </c>
      <c r="N86" s="80">
        <f t="shared" si="60"/>
        <v>35596.26268688538</v>
      </c>
      <c r="P86" s="80">
        <f t="shared" si="61"/>
        <v>223479.9233637015</v>
      </c>
      <c r="Q86" s="113">
        <f t="shared" si="57"/>
        <v>970900</v>
      </c>
      <c r="R86" s="113">
        <f>Dados!C$10</f>
        <v>589475</v>
      </c>
      <c r="S86" s="113"/>
      <c r="T86" s="113"/>
      <c r="U86" s="302"/>
      <c r="V86" s="253">
        <f t="shared" si="49"/>
        <v>812954.9233637014</v>
      </c>
      <c r="W86" s="253">
        <f t="shared" si="50"/>
        <v>970900</v>
      </c>
      <c r="X86" s="253">
        <f t="shared" si="51"/>
        <v>4688025.489763603</v>
      </c>
      <c r="Y86" s="254">
        <f t="shared" si="52"/>
        <v>247142.5693060002</v>
      </c>
      <c r="Z86" s="287">
        <f t="shared" si="53"/>
        <v>45605323.881994545</v>
      </c>
      <c r="AA86" s="254">
        <f t="shared" si="54"/>
        <v>295158.7027068731</v>
      </c>
      <c r="AB86" s="293">
        <f t="shared" si="55"/>
        <v>45241953.069522694</v>
      </c>
      <c r="AC86" s="45"/>
      <c r="AD86" s="98">
        <f t="shared" si="47"/>
        <v>81</v>
      </c>
      <c r="AE86" s="91">
        <f t="shared" si="48"/>
        <v>82</v>
      </c>
      <c r="AF86" s="98">
        <f t="shared" si="64"/>
        <v>85</v>
      </c>
      <c r="AG86" s="106">
        <f t="shared" si="44"/>
        <v>7</v>
      </c>
      <c r="AP86" s="3" t="e">
        <f>#REF!/#REF!</f>
        <v>#REF!</v>
      </c>
      <c r="AQ86" s="3" t="e">
        <f t="shared" si="63"/>
        <v>#REF!</v>
      </c>
    </row>
    <row r="87" spans="5:43" ht="11.25">
      <c r="E87" s="98">
        <f t="shared" si="56"/>
        <v>7</v>
      </c>
      <c r="F87" s="91">
        <f t="shared" si="58"/>
        <v>82</v>
      </c>
      <c r="G87" s="86">
        <f t="shared" si="40"/>
        <v>84</v>
      </c>
      <c r="H87" s="86">
        <f t="shared" si="62"/>
        <v>86</v>
      </c>
      <c r="I87" s="88">
        <f t="shared" si="45"/>
        <v>42189</v>
      </c>
      <c r="J87" s="86">
        <f t="shared" si="46"/>
        <v>30</v>
      </c>
      <c r="K87" s="85" t="s">
        <v>6</v>
      </c>
      <c r="L87" s="80">
        <f t="shared" si="59"/>
        <v>6965929.62667978</v>
      </c>
      <c r="M87" s="267">
        <f t="shared" si="65"/>
        <v>188268.3682886427</v>
      </c>
      <c r="N87" s="80">
        <f t="shared" si="60"/>
        <v>35913.57978117479</v>
      </c>
      <c r="P87" s="80">
        <f t="shared" si="61"/>
        <v>224181.9480698175</v>
      </c>
      <c r="Q87" s="113">
        <f t="shared" si="57"/>
        <v>970900</v>
      </c>
      <c r="R87" s="113">
        <f>Dados!C$10</f>
        <v>589475</v>
      </c>
      <c r="S87" s="113"/>
      <c r="T87" s="113"/>
      <c r="U87" s="302"/>
      <c r="V87" s="253">
        <f t="shared" si="49"/>
        <v>813656.9480698175</v>
      </c>
      <c r="W87" s="253">
        <f t="shared" si="50"/>
        <v>970900</v>
      </c>
      <c r="X87" s="253">
        <f t="shared" si="51"/>
        <v>4845268.541693785</v>
      </c>
      <c r="Y87" s="254">
        <f t="shared" si="52"/>
        <v>243790.11991348723</v>
      </c>
      <c r="Z87" s="287">
        <f t="shared" si="53"/>
        <v>45849114.001908034</v>
      </c>
      <c r="AA87" s="254">
        <f t="shared" si="54"/>
        <v>290903.7131502435</v>
      </c>
      <c r="AB87" s="293">
        <f t="shared" si="55"/>
        <v>45532856.782672934</v>
      </c>
      <c r="AC87" s="45"/>
      <c r="AD87" s="98">
        <f t="shared" si="47"/>
        <v>82</v>
      </c>
      <c r="AE87" s="91">
        <f t="shared" si="48"/>
        <v>83</v>
      </c>
      <c r="AF87" s="98">
        <f t="shared" si="64"/>
        <v>86</v>
      </c>
      <c r="AG87" s="106">
        <f t="shared" si="44"/>
        <v>7</v>
      </c>
      <c r="AP87" s="3" t="e">
        <f>#REF!/#REF!</f>
        <v>#REF!</v>
      </c>
      <c r="AQ87" s="3" t="e">
        <f t="shared" si="63"/>
        <v>#REF!</v>
      </c>
    </row>
    <row r="88" spans="5:43" ht="11.25">
      <c r="E88" s="98">
        <f t="shared" si="56"/>
        <v>7</v>
      </c>
      <c r="F88" s="91">
        <f t="shared" si="58"/>
        <v>83</v>
      </c>
      <c r="G88" s="86">
        <f t="shared" si="40"/>
        <v>85</v>
      </c>
      <c r="H88" s="86">
        <f t="shared" si="62"/>
        <v>87</v>
      </c>
      <c r="I88" s="88">
        <f t="shared" si="45"/>
        <v>42220</v>
      </c>
      <c r="J88" s="86">
        <f t="shared" si="46"/>
        <v>31</v>
      </c>
      <c r="K88" s="85" t="s">
        <v>6</v>
      </c>
      <c r="L88" s="80">
        <f t="shared" si="59"/>
        <v>6791090.975154912</v>
      </c>
      <c r="M88" s="267">
        <f t="shared" si="65"/>
        <v>188641.41597652534</v>
      </c>
      <c r="N88" s="80">
        <f t="shared" si="60"/>
        <v>33907.01469249279</v>
      </c>
      <c r="P88" s="80">
        <f t="shared" si="61"/>
        <v>222548.43066901813</v>
      </c>
      <c r="Q88" s="113">
        <f t="shared" si="57"/>
        <v>970900</v>
      </c>
      <c r="R88" s="113">
        <f>Dados!C$10</f>
        <v>589475</v>
      </c>
      <c r="S88" s="113"/>
      <c r="T88" s="113"/>
      <c r="U88" s="302"/>
      <c r="V88" s="253">
        <f t="shared" si="49"/>
        <v>812023.4306690181</v>
      </c>
      <c r="W88" s="253">
        <f t="shared" si="50"/>
        <v>970900</v>
      </c>
      <c r="X88" s="253">
        <f t="shared" si="51"/>
        <v>5004145.111024767</v>
      </c>
      <c r="Y88" s="254">
        <f t="shared" si="52"/>
        <v>239793.27343195918</v>
      </c>
      <c r="Z88" s="287">
        <f t="shared" si="53"/>
        <v>46088907.27533999</v>
      </c>
      <c r="AA88" s="254">
        <f t="shared" si="54"/>
        <v>286710.0632592276</v>
      </c>
      <c r="AB88" s="293">
        <f t="shared" si="55"/>
        <v>45819566.84593216</v>
      </c>
      <c r="AC88" s="45"/>
      <c r="AD88" s="98">
        <f t="shared" si="47"/>
        <v>83</v>
      </c>
      <c r="AE88" s="91">
        <f t="shared" si="48"/>
        <v>84</v>
      </c>
      <c r="AF88" s="98">
        <f t="shared" si="64"/>
        <v>87</v>
      </c>
      <c r="AG88" s="106">
        <f t="shared" si="44"/>
        <v>7</v>
      </c>
      <c r="AP88" s="3" t="e">
        <f>#REF!/#REF!</f>
        <v>#REF!</v>
      </c>
      <c r="AQ88" s="3" t="e">
        <f t="shared" si="63"/>
        <v>#REF!</v>
      </c>
    </row>
    <row r="89" spans="5:43" ht="12" thickBot="1">
      <c r="E89" s="97">
        <f t="shared" si="56"/>
        <v>7</v>
      </c>
      <c r="F89" s="89">
        <f t="shared" si="58"/>
        <v>84</v>
      </c>
      <c r="G89" s="83">
        <f t="shared" si="40"/>
        <v>86</v>
      </c>
      <c r="H89" s="83">
        <f t="shared" si="62"/>
        <v>88</v>
      </c>
      <c r="I89" s="90">
        <f t="shared" si="45"/>
        <v>42251</v>
      </c>
      <c r="J89" s="83">
        <f t="shared" si="46"/>
        <v>31</v>
      </c>
      <c r="K89" s="89" t="s">
        <v>6</v>
      </c>
      <c r="L89" s="81">
        <f t="shared" si="59"/>
        <v>6615968.630464133</v>
      </c>
      <c r="M89" s="268">
        <f t="shared" si="65"/>
        <v>189027.6751561181</v>
      </c>
      <c r="N89" s="81">
        <f t="shared" si="60"/>
        <v>34160.61142064763</v>
      </c>
      <c r="O89" s="81"/>
      <c r="P89" s="81">
        <f t="shared" si="61"/>
        <v>223188.2865767657</v>
      </c>
      <c r="Q89" s="99">
        <f t="shared" si="57"/>
        <v>970900</v>
      </c>
      <c r="R89" s="113">
        <f>Dados!C$10</f>
        <v>589475</v>
      </c>
      <c r="S89" s="113"/>
      <c r="T89" s="113"/>
      <c r="U89" s="303"/>
      <c r="V89" s="253">
        <f t="shared" si="49"/>
        <v>812663.2865767657</v>
      </c>
      <c r="W89" s="258">
        <f t="shared" si="50"/>
        <v>970900</v>
      </c>
      <c r="X89" s="258">
        <f t="shared" si="51"/>
        <v>5162381.824448002</v>
      </c>
      <c r="Y89" s="254">
        <f t="shared" si="52"/>
        <v>236522.65617586157</v>
      </c>
      <c r="Z89" s="286">
        <f t="shared" si="53"/>
        <v>46325429.93151585</v>
      </c>
      <c r="AA89" s="259">
        <f t="shared" si="54"/>
        <v>282576.86876500945</v>
      </c>
      <c r="AB89" s="292">
        <f t="shared" si="55"/>
        <v>46102143.714697175</v>
      </c>
      <c r="AC89" s="74"/>
      <c r="AD89" s="98">
        <f t="shared" si="47"/>
        <v>84</v>
      </c>
      <c r="AE89" s="91">
        <f t="shared" si="48"/>
        <v>85</v>
      </c>
      <c r="AF89" s="98">
        <f t="shared" si="64"/>
        <v>88</v>
      </c>
      <c r="AG89" s="106">
        <f t="shared" si="44"/>
        <v>7</v>
      </c>
      <c r="AP89" s="3" t="e">
        <f>#REF!/#REF!</f>
        <v>#REF!</v>
      </c>
      <c r="AQ89" s="3" t="e">
        <f t="shared" si="63"/>
        <v>#REF!</v>
      </c>
    </row>
    <row r="90" spans="5:43" ht="11.25">
      <c r="E90" s="98">
        <f t="shared" si="56"/>
        <v>8</v>
      </c>
      <c r="F90" s="91">
        <f t="shared" si="58"/>
        <v>85</v>
      </c>
      <c r="G90" s="86">
        <f t="shared" si="40"/>
        <v>87</v>
      </c>
      <c r="H90" s="86">
        <f t="shared" si="62"/>
        <v>89</v>
      </c>
      <c r="I90" s="88">
        <f t="shared" si="45"/>
        <v>42281</v>
      </c>
      <c r="J90" s="86">
        <f t="shared" si="46"/>
        <v>30</v>
      </c>
      <c r="K90" s="85" t="s">
        <v>6</v>
      </c>
      <c r="L90" s="80">
        <f t="shared" si="59"/>
        <v>6440100.657952514</v>
      </c>
      <c r="M90" s="267">
        <f t="shared" si="65"/>
        <v>189414.72523389745</v>
      </c>
      <c r="N90" s="80">
        <f t="shared" si="60"/>
        <v>33279.70931081865</v>
      </c>
      <c r="P90" s="80">
        <f t="shared" si="61"/>
        <v>222694.4345447161</v>
      </c>
      <c r="Q90" s="113">
        <f t="shared" si="57"/>
        <v>970900</v>
      </c>
      <c r="R90" s="113">
        <f>Dados!C$10</f>
        <v>589475</v>
      </c>
      <c r="S90" s="113"/>
      <c r="T90" s="113"/>
      <c r="U90" s="302"/>
      <c r="V90" s="253">
        <f t="shared" si="49"/>
        <v>812169.434544716</v>
      </c>
      <c r="W90" s="253">
        <f t="shared" si="50"/>
        <v>970900</v>
      </c>
      <c r="X90" s="253">
        <f t="shared" si="51"/>
        <v>5321112.389903286</v>
      </c>
      <c r="Y90" s="254">
        <f t="shared" si="52"/>
        <v>232971.2984731402</v>
      </c>
      <c r="Z90" s="287">
        <f t="shared" si="53"/>
        <v>46558401.22998899</v>
      </c>
      <c r="AA90" s="254">
        <f t="shared" si="54"/>
        <v>278503.25814633723</v>
      </c>
      <c r="AB90" s="293">
        <f t="shared" si="55"/>
        <v>46380646.97284351</v>
      </c>
      <c r="AC90" s="45"/>
      <c r="AD90" s="98">
        <f t="shared" si="47"/>
        <v>85</v>
      </c>
      <c r="AE90" s="91">
        <f t="shared" si="48"/>
        <v>86</v>
      </c>
      <c r="AF90" s="98">
        <f t="shared" si="64"/>
        <v>89</v>
      </c>
      <c r="AG90" s="106">
        <f t="shared" si="44"/>
        <v>7</v>
      </c>
      <c r="AP90" s="3" t="e">
        <f>#REF!/#REF!</f>
        <v>#REF!</v>
      </c>
      <c r="AQ90" s="3" t="e">
        <f t="shared" si="63"/>
        <v>#REF!</v>
      </c>
    </row>
    <row r="91" spans="5:43" ht="11.25">
      <c r="E91" s="98">
        <f t="shared" si="56"/>
        <v>8</v>
      </c>
      <c r="F91" s="91">
        <f t="shared" si="58"/>
        <v>86</v>
      </c>
      <c r="G91" s="86">
        <f t="shared" si="40"/>
        <v>88</v>
      </c>
      <c r="H91" s="86">
        <f t="shared" si="62"/>
        <v>90</v>
      </c>
      <c r="I91" s="88">
        <f t="shared" si="45"/>
        <v>42312</v>
      </c>
      <c r="J91" s="86">
        <f t="shared" si="46"/>
        <v>31</v>
      </c>
      <c r="K91" s="85" t="s">
        <v>6</v>
      </c>
      <c r="L91" s="80">
        <f t="shared" si="59"/>
        <v>6263071.464903748</v>
      </c>
      <c r="M91" s="267">
        <f t="shared" si="65"/>
        <v>189790.04439102265</v>
      </c>
      <c r="N91" s="80">
        <f t="shared" si="60"/>
        <v>31347.515598490045</v>
      </c>
      <c r="P91" s="80">
        <f t="shared" si="61"/>
        <v>221137.5599895127</v>
      </c>
      <c r="Q91" s="113">
        <f t="shared" si="57"/>
        <v>970900</v>
      </c>
      <c r="R91" s="113">
        <f>Dados!C$10</f>
        <v>589475</v>
      </c>
      <c r="S91" s="113"/>
      <c r="T91" s="113"/>
      <c r="U91" s="302"/>
      <c r="V91" s="253">
        <f t="shared" si="49"/>
        <v>810612.5599895127</v>
      </c>
      <c r="W91" s="253">
        <f t="shared" si="50"/>
        <v>970900</v>
      </c>
      <c r="X91" s="253">
        <f t="shared" si="51"/>
        <v>5481399.829913773</v>
      </c>
      <c r="Y91" s="254">
        <f t="shared" si="52"/>
        <v>229172.64628242768</v>
      </c>
      <c r="Z91" s="287">
        <f t="shared" si="53"/>
        <v>46787573.87627142</v>
      </c>
      <c r="AA91" s="254">
        <f t="shared" si="54"/>
        <v>274488.37244575593</v>
      </c>
      <c r="AB91" s="293">
        <f t="shared" si="55"/>
        <v>46655135.34528927</v>
      </c>
      <c r="AC91" s="45"/>
      <c r="AD91" s="98">
        <f t="shared" si="47"/>
        <v>86</v>
      </c>
      <c r="AE91" s="91">
        <f t="shared" si="48"/>
        <v>87</v>
      </c>
      <c r="AF91" s="98">
        <f t="shared" si="64"/>
        <v>90</v>
      </c>
      <c r="AG91" s="106">
        <f t="shared" si="44"/>
        <v>7</v>
      </c>
      <c r="AP91" s="3" t="e">
        <f>#REF!/#REF!</f>
        <v>#REF!</v>
      </c>
      <c r="AQ91" s="3" t="e">
        <f t="shared" si="63"/>
        <v>#REF!</v>
      </c>
    </row>
    <row r="92" spans="5:43" ht="11.25">
      <c r="E92" s="98">
        <f t="shared" si="56"/>
        <v>8</v>
      </c>
      <c r="F92" s="91">
        <f t="shared" si="58"/>
        <v>87</v>
      </c>
      <c r="G92" s="86">
        <f t="shared" si="40"/>
        <v>89</v>
      </c>
      <c r="H92" s="86">
        <f t="shared" si="62"/>
        <v>91</v>
      </c>
      <c r="I92" s="88">
        <f t="shared" si="45"/>
        <v>42342</v>
      </c>
      <c r="J92" s="86">
        <f t="shared" si="46"/>
        <v>30</v>
      </c>
      <c r="K92" s="85" t="s">
        <v>6</v>
      </c>
      <c r="L92" s="80">
        <f t="shared" si="59"/>
        <v>6085716.975487647</v>
      </c>
      <c r="M92" s="267">
        <f t="shared" si="65"/>
        <v>190178.65548398896</v>
      </c>
      <c r="N92" s="80">
        <f t="shared" si="60"/>
        <v>31504.56257986483</v>
      </c>
      <c r="P92" s="80">
        <f t="shared" si="61"/>
        <v>221683.2180638538</v>
      </c>
      <c r="Q92" s="113">
        <f t="shared" si="57"/>
        <v>970900</v>
      </c>
      <c r="R92" s="113">
        <f>Dados!C$10</f>
        <v>589475</v>
      </c>
      <c r="S92" s="113"/>
      <c r="T92" s="113"/>
      <c r="U92" s="302"/>
      <c r="V92" s="253">
        <f t="shared" si="49"/>
        <v>811158.2180638538</v>
      </c>
      <c r="W92" s="253">
        <f t="shared" si="50"/>
        <v>970900</v>
      </c>
      <c r="X92" s="253">
        <f t="shared" si="51"/>
        <v>5641141.611849919</v>
      </c>
      <c r="Y92" s="254">
        <f t="shared" si="52"/>
        <v>226020.9496709849</v>
      </c>
      <c r="Z92" s="287">
        <f t="shared" si="53"/>
        <v>47013594.825942405</v>
      </c>
      <c r="AA92" s="254">
        <f t="shared" si="54"/>
        <v>270531.36508848734</v>
      </c>
      <c r="AB92" s="293">
        <f t="shared" si="55"/>
        <v>46925666.71037775</v>
      </c>
      <c r="AC92" s="45"/>
      <c r="AD92" s="98">
        <f t="shared" si="47"/>
        <v>87</v>
      </c>
      <c r="AE92" s="91">
        <f t="shared" si="48"/>
        <v>88</v>
      </c>
      <c r="AF92" s="98">
        <f t="shared" si="64"/>
        <v>91</v>
      </c>
      <c r="AG92" s="106">
        <f t="shared" si="44"/>
        <v>7</v>
      </c>
      <c r="AP92" s="3" t="e">
        <f>#REF!/#REF!</f>
        <v>#REF!</v>
      </c>
      <c r="AQ92" s="3" t="e">
        <f t="shared" si="63"/>
        <v>#REF!</v>
      </c>
    </row>
    <row r="93" spans="5:43" ht="11.25">
      <c r="E93" s="98">
        <f t="shared" si="56"/>
        <v>8</v>
      </c>
      <c r="F93" s="91">
        <f t="shared" si="58"/>
        <v>88</v>
      </c>
      <c r="G93" s="86">
        <f t="shared" si="40"/>
        <v>90</v>
      </c>
      <c r="H93" s="86">
        <f t="shared" si="62"/>
        <v>92</v>
      </c>
      <c r="I93" s="88">
        <f t="shared" si="45"/>
        <v>42373</v>
      </c>
      <c r="J93" s="86">
        <f t="shared" si="46"/>
        <v>31</v>
      </c>
      <c r="K93" s="85" t="s">
        <v>6</v>
      </c>
      <c r="L93" s="80">
        <f t="shared" si="59"/>
        <v>5907220.138670769</v>
      </c>
      <c r="M93" s="267">
        <f t="shared" si="65"/>
        <v>190555.48834421835</v>
      </c>
      <c r="N93" s="80">
        <f t="shared" si="60"/>
        <v>29622.535104559436</v>
      </c>
      <c r="P93" s="80">
        <f t="shared" si="61"/>
        <v>220178.0234487778</v>
      </c>
      <c r="Q93" s="113">
        <f t="shared" si="57"/>
        <v>970900</v>
      </c>
      <c r="R93" s="113">
        <f>Dados!C$10</f>
        <v>589475</v>
      </c>
      <c r="S93" s="113"/>
      <c r="T93" s="113"/>
      <c r="U93" s="302"/>
      <c r="V93" s="253">
        <f t="shared" si="49"/>
        <v>809653.0234487779</v>
      </c>
      <c r="W93" s="253">
        <f t="shared" si="50"/>
        <v>970900</v>
      </c>
      <c r="X93" s="253">
        <f t="shared" si="51"/>
        <v>5802388.588401141</v>
      </c>
      <c r="Y93" s="254">
        <f t="shared" si="52"/>
        <v>222349.28472135856</v>
      </c>
      <c r="Z93" s="287">
        <f t="shared" si="53"/>
        <v>47235944.110663764</v>
      </c>
      <c r="AA93" s="254">
        <f t="shared" si="54"/>
        <v>266631.4017039232</v>
      </c>
      <c r="AB93" s="293">
        <f t="shared" si="55"/>
        <v>47192298.11208168</v>
      </c>
      <c r="AC93" s="45"/>
      <c r="AD93" s="98">
        <f t="shared" si="47"/>
        <v>88</v>
      </c>
      <c r="AE93" s="91">
        <f t="shared" si="48"/>
        <v>89</v>
      </c>
      <c r="AF93" s="98">
        <f t="shared" si="64"/>
        <v>92</v>
      </c>
      <c r="AG93" s="106">
        <f t="shared" si="44"/>
        <v>7</v>
      </c>
      <c r="AP93" s="3" t="e">
        <f>#REF!/#REF!</f>
        <v>#REF!</v>
      </c>
      <c r="AQ93" s="3" t="e">
        <f t="shared" si="63"/>
        <v>#REF!</v>
      </c>
    </row>
    <row r="94" spans="5:43" ht="11.25">
      <c r="E94" s="98">
        <f t="shared" si="56"/>
        <v>8</v>
      </c>
      <c r="F94" s="91">
        <f t="shared" si="58"/>
        <v>89</v>
      </c>
      <c r="G94" s="86">
        <f t="shared" si="40"/>
        <v>91</v>
      </c>
      <c r="H94" s="86">
        <f t="shared" si="62"/>
        <v>93</v>
      </c>
      <c r="I94" s="88">
        <f t="shared" si="45"/>
        <v>42404</v>
      </c>
      <c r="J94" s="86">
        <f t="shared" si="46"/>
        <v>31</v>
      </c>
      <c r="K94" s="85" t="s">
        <v>6</v>
      </c>
      <c r="L94" s="80">
        <f t="shared" si="59"/>
        <v>5728370.002443483</v>
      </c>
      <c r="M94" s="267">
        <f t="shared" si="65"/>
        <v>190945.6667481161</v>
      </c>
      <c r="N94" s="80">
        <f t="shared" si="60"/>
        <v>29714.555801360493</v>
      </c>
      <c r="P94" s="80">
        <f t="shared" si="61"/>
        <v>220660.2225494766</v>
      </c>
      <c r="Q94" s="113">
        <f t="shared" si="57"/>
        <v>970900</v>
      </c>
      <c r="R94" s="113">
        <f>Dados!C$10</f>
        <v>589475</v>
      </c>
      <c r="S94" s="113"/>
      <c r="T94" s="113"/>
      <c r="U94" s="302"/>
      <c r="V94" s="253">
        <f t="shared" si="49"/>
        <v>810135.2225494767</v>
      </c>
      <c r="W94" s="253">
        <f t="shared" si="50"/>
        <v>970900</v>
      </c>
      <c r="X94" s="253">
        <f t="shared" si="51"/>
        <v>5963153.365851664</v>
      </c>
      <c r="Y94" s="254">
        <f t="shared" si="52"/>
        <v>219274.4251484172</v>
      </c>
      <c r="Z94" s="287">
        <f t="shared" si="53"/>
        <v>47455218.535812184</v>
      </c>
      <c r="AA94" s="254">
        <f t="shared" si="54"/>
        <v>262787.65994969</v>
      </c>
      <c r="AB94" s="293">
        <f t="shared" si="55"/>
        <v>47455085.77203137</v>
      </c>
      <c r="AC94" s="45"/>
      <c r="AD94" s="98">
        <f t="shared" si="47"/>
        <v>89</v>
      </c>
      <c r="AE94" s="91">
        <f t="shared" si="48"/>
        <v>90</v>
      </c>
      <c r="AF94" s="98">
        <f t="shared" si="64"/>
        <v>93</v>
      </c>
      <c r="AG94" s="106">
        <f t="shared" si="44"/>
        <v>7</v>
      </c>
      <c r="AP94" s="3" t="e">
        <f>#REF!/#REF!</f>
        <v>#REF!</v>
      </c>
      <c r="AQ94" s="3" t="e">
        <f t="shared" si="63"/>
        <v>#REF!</v>
      </c>
    </row>
    <row r="95" spans="1:43" ht="11.25">
      <c r="A95" s="36"/>
      <c r="B95" s="231"/>
      <c r="C95" s="17"/>
      <c r="D95" s="17"/>
      <c r="E95" s="98">
        <f t="shared" si="56"/>
        <v>8</v>
      </c>
      <c r="F95" s="91">
        <f t="shared" si="58"/>
        <v>90</v>
      </c>
      <c r="G95" s="86">
        <f t="shared" si="40"/>
        <v>92</v>
      </c>
      <c r="H95" s="86">
        <f t="shared" si="62"/>
        <v>94</v>
      </c>
      <c r="I95" s="88">
        <f t="shared" si="45"/>
        <v>42433</v>
      </c>
      <c r="J95" s="86">
        <f t="shared" si="46"/>
        <v>29</v>
      </c>
      <c r="K95" s="85" t="s">
        <v>6</v>
      </c>
      <c r="L95" s="80">
        <f t="shared" si="59"/>
        <v>5548762.678179124</v>
      </c>
      <c r="M95" s="267">
        <f t="shared" si="65"/>
        <v>191336.64407514222</v>
      </c>
      <c r="N95" s="80">
        <f t="shared" si="60"/>
        <v>28814.902118536607</v>
      </c>
      <c r="P95" s="80">
        <f t="shared" si="61"/>
        <v>220151.54619367883</v>
      </c>
      <c r="Q95" s="113">
        <f t="shared" si="57"/>
        <v>970900</v>
      </c>
      <c r="R95" s="113">
        <f>Dados!C$10</f>
        <v>589475</v>
      </c>
      <c r="S95" s="113"/>
      <c r="T95" s="113"/>
      <c r="U95" s="302"/>
      <c r="V95" s="253">
        <f t="shared" si="49"/>
        <v>809626.5461936789</v>
      </c>
      <c r="W95" s="253">
        <f t="shared" si="50"/>
        <v>970900</v>
      </c>
      <c r="X95" s="253">
        <f t="shared" si="51"/>
        <v>6124426.819657985</v>
      </c>
      <c r="Y95" s="254">
        <f t="shared" si="52"/>
        <v>215977.68305552306</v>
      </c>
      <c r="Z95" s="287">
        <f t="shared" si="53"/>
        <v>47671196.218867704</v>
      </c>
      <c r="AA95" s="254">
        <f t="shared" si="54"/>
        <v>258999.329338251</v>
      </c>
      <c r="AB95" s="293">
        <f t="shared" si="55"/>
        <v>47714085.10136962</v>
      </c>
      <c r="AC95" s="45"/>
      <c r="AD95" s="98">
        <f t="shared" si="47"/>
        <v>90</v>
      </c>
      <c r="AE95" s="91">
        <f t="shared" si="48"/>
        <v>91</v>
      </c>
      <c r="AF95" s="98">
        <f t="shared" si="64"/>
        <v>94</v>
      </c>
      <c r="AG95" s="106">
        <f t="shared" si="44"/>
        <v>7</v>
      </c>
      <c r="AP95" s="3" t="e">
        <f>#REF!/#REF!</f>
        <v>#REF!</v>
      </c>
      <c r="AQ95" s="3" t="e">
        <f t="shared" si="63"/>
        <v>#REF!</v>
      </c>
    </row>
    <row r="96" spans="5:43" ht="11.25">
      <c r="E96" s="98">
        <f t="shared" si="56"/>
        <v>8</v>
      </c>
      <c r="F96" s="91">
        <f t="shared" si="58"/>
        <v>91</v>
      </c>
      <c r="G96" s="86">
        <f t="shared" si="40"/>
        <v>93</v>
      </c>
      <c r="H96" s="86">
        <f t="shared" si="62"/>
        <v>95</v>
      </c>
      <c r="I96" s="88">
        <f t="shared" si="45"/>
        <v>42464</v>
      </c>
      <c r="J96" s="86">
        <f t="shared" si="46"/>
        <v>31</v>
      </c>
      <c r="K96" s="85" t="s">
        <v>6</v>
      </c>
      <c r="L96" s="80">
        <f t="shared" si="59"/>
        <v>5367687.409790399</v>
      </c>
      <c r="M96" s="267">
        <f t="shared" si="65"/>
        <v>191703.12177822852</v>
      </c>
      <c r="N96" s="80">
        <f t="shared" si="60"/>
        <v>26106.4722754015</v>
      </c>
      <c r="P96" s="80">
        <f t="shared" si="61"/>
        <v>217809.59405363002</v>
      </c>
      <c r="Q96" s="113">
        <f t="shared" si="57"/>
        <v>970900</v>
      </c>
      <c r="R96" s="113">
        <f>Dados!C$10</f>
        <v>589475</v>
      </c>
      <c r="S96" s="113"/>
      <c r="T96" s="113"/>
      <c r="U96" s="302"/>
      <c r="V96" s="253">
        <f t="shared" si="49"/>
        <v>807284.59405363</v>
      </c>
      <c r="W96" s="253">
        <f t="shared" si="50"/>
        <v>970900</v>
      </c>
      <c r="X96" s="253">
        <f t="shared" si="51"/>
        <v>6288042.225604355</v>
      </c>
      <c r="Y96" s="254">
        <f t="shared" si="52"/>
        <v>212248.42435397432</v>
      </c>
      <c r="Z96" s="287">
        <f t="shared" si="53"/>
        <v>47883444.64322168</v>
      </c>
      <c r="AA96" s="254">
        <f t="shared" si="54"/>
        <v>255265.6110660075</v>
      </c>
      <c r="AB96" s="293">
        <f t="shared" si="55"/>
        <v>47969350.712435625</v>
      </c>
      <c r="AC96" s="45"/>
      <c r="AD96" s="98">
        <f t="shared" si="47"/>
        <v>91</v>
      </c>
      <c r="AE96" s="91">
        <f t="shared" si="48"/>
        <v>92</v>
      </c>
      <c r="AF96" s="98">
        <f t="shared" si="64"/>
        <v>95</v>
      </c>
      <c r="AG96" s="106">
        <f t="shared" si="44"/>
        <v>7</v>
      </c>
      <c r="AP96" s="3" t="e">
        <f>#REF!/#REF!</f>
        <v>#REF!</v>
      </c>
      <c r="AQ96" s="3" t="e">
        <f t="shared" si="63"/>
        <v>#REF!</v>
      </c>
    </row>
    <row r="97" spans="5:43" ht="11.25">
      <c r="E97" s="98">
        <f t="shared" si="56"/>
        <v>8</v>
      </c>
      <c r="F97" s="91">
        <f t="shared" si="58"/>
        <v>92</v>
      </c>
      <c r="G97" s="86">
        <f t="shared" si="40"/>
        <v>94</v>
      </c>
      <c r="H97" s="86">
        <f t="shared" si="62"/>
        <v>96</v>
      </c>
      <c r="I97" s="88">
        <f t="shared" si="45"/>
        <v>42494</v>
      </c>
      <c r="J97" s="86">
        <f t="shared" si="46"/>
        <v>30</v>
      </c>
      <c r="K97" s="85" t="s">
        <v>6</v>
      </c>
      <c r="L97" s="80">
        <f t="shared" si="59"/>
        <v>5186582.551571226</v>
      </c>
      <c r="M97" s="267">
        <f t="shared" si="65"/>
        <v>192095.65005819354</v>
      </c>
      <c r="N97" s="80">
        <f t="shared" si="60"/>
        <v>27000.593057019036</v>
      </c>
      <c r="P97" s="80">
        <f t="shared" si="61"/>
        <v>219096.24311521256</v>
      </c>
      <c r="Q97" s="113">
        <f t="shared" si="57"/>
        <v>970900</v>
      </c>
      <c r="R97" s="113">
        <f>Dados!C$10</f>
        <v>589475</v>
      </c>
      <c r="S97" s="113"/>
      <c r="T97" s="113"/>
      <c r="U97" s="302"/>
      <c r="V97" s="253">
        <f t="shared" si="49"/>
        <v>808571.2431152125</v>
      </c>
      <c r="W97" s="253">
        <f t="shared" si="50"/>
        <v>970900</v>
      </c>
      <c r="X97" s="253">
        <f t="shared" si="51"/>
        <v>6450370.982489143</v>
      </c>
      <c r="Y97" s="254">
        <f t="shared" si="52"/>
        <v>209522.06883083197</v>
      </c>
      <c r="Z97" s="287">
        <f t="shared" si="53"/>
        <v>48092966.71205251</v>
      </c>
      <c r="AA97" s="254">
        <f t="shared" si="54"/>
        <v>251585.71784486395</v>
      </c>
      <c r="AB97" s="293">
        <f t="shared" si="55"/>
        <v>48220936.43028049</v>
      </c>
      <c r="AC97" s="45"/>
      <c r="AD97" s="98">
        <f t="shared" si="47"/>
        <v>92</v>
      </c>
      <c r="AE97" s="91">
        <f t="shared" si="48"/>
        <v>93</v>
      </c>
      <c r="AF97" s="98">
        <f t="shared" si="64"/>
        <v>96</v>
      </c>
      <c r="AG97" s="106">
        <f t="shared" si="44"/>
        <v>7</v>
      </c>
      <c r="AP97" s="3" t="e">
        <f>#REF!/#REF!</f>
        <v>#REF!</v>
      </c>
      <c r="AQ97" s="3" t="e">
        <f t="shared" si="63"/>
        <v>#REF!</v>
      </c>
    </row>
    <row r="98" spans="5:43" ht="11.25">
      <c r="E98" s="98">
        <f t="shared" si="56"/>
        <v>8</v>
      </c>
      <c r="F98" s="91">
        <f t="shared" si="58"/>
        <v>93</v>
      </c>
      <c r="G98" s="86">
        <f t="shared" si="40"/>
        <v>95</v>
      </c>
      <c r="H98" s="86">
        <f t="shared" si="62"/>
        <v>97</v>
      </c>
      <c r="I98" s="88">
        <f t="shared" si="45"/>
        <v>42525</v>
      </c>
      <c r="J98" s="86">
        <f t="shared" si="46"/>
        <v>31</v>
      </c>
      <c r="K98" s="85" t="s">
        <v>6</v>
      </c>
      <c r="L98" s="80">
        <f t="shared" si="59"/>
        <v>5004383.315911829</v>
      </c>
      <c r="M98" s="267">
        <f t="shared" si="65"/>
        <v>192476.28138122417</v>
      </c>
      <c r="N98" s="80">
        <f t="shared" si="60"/>
        <v>25245.952831104667</v>
      </c>
      <c r="P98" s="80">
        <f t="shared" si="61"/>
        <v>217722.23421232883</v>
      </c>
      <c r="Q98" s="113">
        <f t="shared" si="57"/>
        <v>970900</v>
      </c>
      <c r="R98" s="113">
        <f>Dados!C$10</f>
        <v>589475</v>
      </c>
      <c r="S98" s="113"/>
      <c r="T98" s="113"/>
      <c r="U98" s="302"/>
      <c r="V98" s="253">
        <f t="shared" si="49"/>
        <v>807197.2342123288</v>
      </c>
      <c r="W98" s="253">
        <f t="shared" si="50"/>
        <v>970900</v>
      </c>
      <c r="X98" s="253">
        <f t="shared" si="51"/>
        <v>6614073.748276814</v>
      </c>
      <c r="Y98" s="254">
        <f t="shared" si="52"/>
        <v>206150.7025216622</v>
      </c>
      <c r="Z98" s="287">
        <f t="shared" si="53"/>
        <v>48299117.41457417</v>
      </c>
      <c r="AA98" s="254">
        <f t="shared" si="54"/>
        <v>247958.87373622123</v>
      </c>
      <c r="AB98" s="293">
        <f t="shared" si="55"/>
        <v>48468895.30401671</v>
      </c>
      <c r="AC98" s="45"/>
      <c r="AD98" s="98">
        <f t="shared" si="47"/>
        <v>93</v>
      </c>
      <c r="AE98" s="91">
        <f t="shared" si="48"/>
        <v>94</v>
      </c>
      <c r="AF98" s="98">
        <f t="shared" si="64"/>
        <v>97</v>
      </c>
      <c r="AG98" s="106">
        <f t="shared" si="44"/>
        <v>8</v>
      </c>
      <c r="AP98" s="3" t="e">
        <f>#REF!/#REF!</f>
        <v>#REF!</v>
      </c>
      <c r="AQ98" s="3" t="e">
        <f t="shared" si="63"/>
        <v>#REF!</v>
      </c>
    </row>
    <row r="99" spans="5:43" ht="11.25">
      <c r="E99" s="98">
        <f t="shared" si="56"/>
        <v>8</v>
      </c>
      <c r="F99" s="91">
        <f t="shared" si="58"/>
        <v>94</v>
      </c>
      <c r="G99" s="86">
        <f t="shared" si="40"/>
        <v>96</v>
      </c>
      <c r="H99" s="86">
        <f t="shared" si="62"/>
        <v>98</v>
      </c>
      <c r="I99" s="88">
        <f t="shared" si="45"/>
        <v>42555</v>
      </c>
      <c r="J99" s="86">
        <f t="shared" si="46"/>
        <v>30</v>
      </c>
      <c r="K99" s="85" t="s">
        <v>6</v>
      </c>
      <c r="L99" s="80">
        <f t="shared" si="59"/>
        <v>4821759.8192640785</v>
      </c>
      <c r="M99" s="267">
        <f t="shared" si="65"/>
        <v>192870.39277056314</v>
      </c>
      <c r="N99" s="80">
        <f t="shared" si="60"/>
        <v>25173.09729471507</v>
      </c>
      <c r="P99" s="80">
        <f t="shared" si="61"/>
        <v>218043.4900652782</v>
      </c>
      <c r="Q99" s="113">
        <f t="shared" si="57"/>
        <v>970900</v>
      </c>
      <c r="R99" s="113">
        <f>Dados!C$10</f>
        <v>589475</v>
      </c>
      <c r="S99" s="113"/>
      <c r="T99" s="113"/>
      <c r="U99" s="302"/>
      <c r="V99" s="253">
        <f t="shared" si="49"/>
        <v>807518.4900652783</v>
      </c>
      <c r="W99" s="253">
        <f t="shared" si="50"/>
        <v>970900</v>
      </c>
      <c r="X99" s="253">
        <f t="shared" si="51"/>
        <v>6777455.258211535</v>
      </c>
      <c r="Y99" s="254">
        <f t="shared" si="52"/>
        <v>203259.70978135144</v>
      </c>
      <c r="Z99" s="287">
        <f t="shared" si="53"/>
        <v>48502377.12435552</v>
      </c>
      <c r="AA99" s="254">
        <f t="shared" si="54"/>
        <v>244384.31398736284</v>
      </c>
      <c r="AB99" s="293">
        <f t="shared" si="55"/>
        <v>48713279.61800407</v>
      </c>
      <c r="AC99" s="45"/>
      <c r="AD99" s="98">
        <f t="shared" si="47"/>
        <v>94</v>
      </c>
      <c r="AE99" s="91">
        <f t="shared" si="48"/>
        <v>95</v>
      </c>
      <c r="AF99" s="98">
        <f t="shared" si="64"/>
        <v>98</v>
      </c>
      <c r="AG99" s="106">
        <f t="shared" si="44"/>
        <v>8</v>
      </c>
      <c r="AP99" s="3" t="e">
        <f>#REF!/#REF!</f>
        <v>#REF!</v>
      </c>
      <c r="AQ99" s="3" t="e">
        <f t="shared" si="63"/>
        <v>#REF!</v>
      </c>
    </row>
    <row r="100" spans="5:52" ht="11.25">
      <c r="E100" s="98">
        <f t="shared" si="56"/>
        <v>8</v>
      </c>
      <c r="F100" s="91">
        <f t="shared" si="58"/>
        <v>95</v>
      </c>
      <c r="G100" s="86">
        <f t="shared" si="40"/>
        <v>97</v>
      </c>
      <c r="H100" s="86">
        <f t="shared" si="62"/>
        <v>99</v>
      </c>
      <c r="I100" s="88">
        <f t="shared" si="45"/>
        <v>42586</v>
      </c>
      <c r="J100" s="86">
        <f t="shared" si="46"/>
        <v>31</v>
      </c>
      <c r="K100" s="85" t="s">
        <v>6</v>
      </c>
      <c r="L100" s="80">
        <f t="shared" si="59"/>
        <v>4638061.421309821</v>
      </c>
      <c r="M100" s="267">
        <f t="shared" si="65"/>
        <v>193252.55922124255</v>
      </c>
      <c r="N100" s="80">
        <f t="shared" si="60"/>
        <v>23470.159734212615</v>
      </c>
      <c r="P100" s="80">
        <f t="shared" si="61"/>
        <v>216722.71895545517</v>
      </c>
      <c r="Q100" s="113">
        <f t="shared" si="57"/>
        <v>970900</v>
      </c>
      <c r="R100" s="113">
        <f>Dados!C$10</f>
        <v>589475</v>
      </c>
      <c r="S100" s="113"/>
      <c r="T100" s="113"/>
      <c r="U100" s="302"/>
      <c r="V100" s="253">
        <f t="shared" si="49"/>
        <v>806197.7189554551</v>
      </c>
      <c r="W100" s="253">
        <f t="shared" si="50"/>
        <v>970900</v>
      </c>
      <c r="X100" s="253">
        <f t="shared" si="51"/>
        <v>6942157.53925608</v>
      </c>
      <c r="Y100" s="254">
        <f t="shared" si="52"/>
        <v>200001.8729498767</v>
      </c>
      <c r="Z100" s="287">
        <f t="shared" si="53"/>
        <v>48702378.99730539</v>
      </c>
      <c r="AA100" s="254">
        <f t="shared" si="54"/>
        <v>240861.2848702</v>
      </c>
      <c r="AB100" s="293">
        <f t="shared" si="55"/>
        <v>48954140.90287427</v>
      </c>
      <c r="AC100" s="45"/>
      <c r="AD100" s="98">
        <f t="shared" si="47"/>
        <v>95</v>
      </c>
      <c r="AE100" s="91">
        <f t="shared" si="48"/>
        <v>96</v>
      </c>
      <c r="AF100" s="98">
        <f t="shared" si="64"/>
        <v>99</v>
      </c>
      <c r="AG100" s="106">
        <f t="shared" si="44"/>
        <v>8</v>
      </c>
      <c r="AJ100" s="7"/>
      <c r="AK100" s="7"/>
      <c r="AL100" s="7"/>
      <c r="AP100" s="3" t="e">
        <f>#REF!/#REF!</f>
        <v>#REF!</v>
      </c>
      <c r="AQ100" s="3" t="e">
        <f t="shared" si="63"/>
        <v>#REF!</v>
      </c>
      <c r="AY100" s="7"/>
      <c r="AZ100" s="17"/>
    </row>
    <row r="101" spans="5:53" ht="12" thickBot="1">
      <c r="E101" s="97">
        <f t="shared" si="56"/>
        <v>8</v>
      </c>
      <c r="F101" s="89">
        <f t="shared" si="58"/>
        <v>96</v>
      </c>
      <c r="G101" s="83">
        <f t="shared" si="40"/>
        <v>98</v>
      </c>
      <c r="H101" s="83">
        <f t="shared" si="62"/>
        <v>100</v>
      </c>
      <c r="I101" s="90">
        <f t="shared" si="45"/>
        <v>42617</v>
      </c>
      <c r="J101" s="83">
        <f t="shared" si="46"/>
        <v>31</v>
      </c>
      <c r="K101" s="89" t="s">
        <v>6</v>
      </c>
      <c r="L101" s="81">
        <f t="shared" si="59"/>
        <v>4453909.98241059</v>
      </c>
      <c r="M101" s="268">
        <f t="shared" si="65"/>
        <v>193648.26010480826</v>
      </c>
      <c r="N101" s="81">
        <f t="shared" si="60"/>
        <v>23330.42136206212</v>
      </c>
      <c r="O101" s="81"/>
      <c r="P101" s="81">
        <f t="shared" si="61"/>
        <v>216978.6814668704</v>
      </c>
      <c r="Q101" s="99">
        <f t="shared" si="57"/>
        <v>970900</v>
      </c>
      <c r="R101" s="113">
        <f>Dados!C$10</f>
        <v>589475</v>
      </c>
      <c r="S101" s="113"/>
      <c r="T101" s="113"/>
      <c r="U101" s="303"/>
      <c r="V101" s="253">
        <f t="shared" si="49"/>
        <v>806453.6814668704</v>
      </c>
      <c r="W101" s="258">
        <f t="shared" si="50"/>
        <v>970900</v>
      </c>
      <c r="X101" s="258">
        <f t="shared" si="51"/>
        <v>7106603.85778921</v>
      </c>
      <c r="Y101" s="254">
        <f t="shared" si="52"/>
        <v>197181.2422376057</v>
      </c>
      <c r="Z101" s="286">
        <f t="shared" si="53"/>
        <v>48899560.239543</v>
      </c>
      <c r="AA101" s="259">
        <f t="shared" si="54"/>
        <v>237389.04352234147</v>
      </c>
      <c r="AB101" s="292">
        <f t="shared" si="55"/>
        <v>49191529.94639661</v>
      </c>
      <c r="AC101" s="25"/>
      <c r="AD101" s="98">
        <f t="shared" si="47"/>
        <v>96</v>
      </c>
      <c r="AE101" s="91">
        <f t="shared" si="48"/>
        <v>97</v>
      </c>
      <c r="AF101" s="98">
        <f t="shared" si="64"/>
        <v>100</v>
      </c>
      <c r="AG101" s="106">
        <f t="shared" si="44"/>
        <v>8</v>
      </c>
      <c r="AH101" s="7"/>
      <c r="AI101" s="7"/>
      <c r="AJ101" s="7"/>
      <c r="AK101" s="7"/>
      <c r="AL101" s="7"/>
      <c r="AM101" s="7"/>
      <c r="AN101" s="7"/>
      <c r="AO101" s="7"/>
      <c r="AP101" s="3" t="e">
        <f>#REF!/#REF!</f>
        <v>#REF!</v>
      </c>
      <c r="AQ101" s="3" t="e">
        <f t="shared" si="63"/>
        <v>#REF!</v>
      </c>
      <c r="AR101" s="7"/>
      <c r="AS101" s="7"/>
      <c r="AT101" s="7"/>
      <c r="AU101" s="7"/>
      <c r="AV101" s="7"/>
      <c r="AW101" s="7"/>
      <c r="AX101" s="7"/>
      <c r="AY101" s="7"/>
      <c r="AZ101" s="17"/>
      <c r="BA101" s="17"/>
    </row>
    <row r="102" spans="5:53" ht="11.25">
      <c r="E102" s="98">
        <f t="shared" si="56"/>
        <v>9</v>
      </c>
      <c r="F102" s="91">
        <f aca="true" t="shared" si="66" ref="F102:F159">F101+1</f>
        <v>97</v>
      </c>
      <c r="G102" s="86">
        <f aca="true" t="shared" si="67" ref="G102:G159">G101+1</f>
        <v>99</v>
      </c>
      <c r="H102" s="86">
        <f t="shared" si="62"/>
        <v>101</v>
      </c>
      <c r="I102" s="92">
        <f t="shared" si="45"/>
        <v>42647</v>
      </c>
      <c r="J102" s="86">
        <f t="shared" si="46"/>
        <v>30</v>
      </c>
      <c r="K102" s="85" t="s">
        <v>6</v>
      </c>
      <c r="L102" s="80">
        <f t="shared" si="59"/>
        <v>4268984.966823376</v>
      </c>
      <c r="M102" s="267">
        <f t="shared" si="65"/>
        <v>194044.77121924434</v>
      </c>
      <c r="N102" s="80">
        <f t="shared" si="60"/>
        <v>22404.10101533075</v>
      </c>
      <c r="P102" s="80">
        <f t="shared" si="61"/>
        <v>216448.8722345751</v>
      </c>
      <c r="Q102" s="113">
        <f t="shared" si="57"/>
        <v>970900</v>
      </c>
      <c r="R102" s="113">
        <f>Dados!C$10</f>
        <v>589475</v>
      </c>
      <c r="S102" s="113"/>
      <c r="T102" s="113"/>
      <c r="U102" s="302"/>
      <c r="V102" s="253">
        <f t="shared" si="49"/>
        <v>805923.8722345751</v>
      </c>
      <c r="W102" s="253">
        <f t="shared" si="50"/>
        <v>970900</v>
      </c>
      <c r="X102" s="253">
        <f t="shared" si="51"/>
        <v>7271579.985554635</v>
      </c>
      <c r="Y102" s="254">
        <f t="shared" si="52"/>
        <v>194211.0165877422</v>
      </c>
      <c r="Z102" s="287">
        <f t="shared" si="53"/>
        <v>49093771.25613074</v>
      </c>
      <c r="AA102" s="254">
        <f t="shared" si="54"/>
        <v>233966.85779045406</v>
      </c>
      <c r="AB102" s="293">
        <f t="shared" si="55"/>
        <v>49425496.80418707</v>
      </c>
      <c r="AC102" s="46"/>
      <c r="AD102" s="98">
        <f t="shared" si="47"/>
        <v>97</v>
      </c>
      <c r="AE102" s="91">
        <f t="shared" si="48"/>
        <v>98</v>
      </c>
      <c r="AF102" s="98">
        <f t="shared" si="64"/>
        <v>101</v>
      </c>
      <c r="AG102" s="106">
        <f t="shared" si="44"/>
        <v>8</v>
      </c>
      <c r="AH102" s="7"/>
      <c r="AI102" s="7"/>
      <c r="AJ102" s="7"/>
      <c r="AK102" s="7"/>
      <c r="AL102" s="7"/>
      <c r="AM102" s="7"/>
      <c r="AN102" s="7"/>
      <c r="AO102" s="7"/>
      <c r="AP102" s="3" t="e">
        <f>#REF!/#REF!</f>
        <v>#REF!</v>
      </c>
      <c r="AQ102" s="3" t="e">
        <f t="shared" si="63"/>
        <v>#REF!</v>
      </c>
      <c r="AR102" s="7"/>
      <c r="AS102" s="7"/>
      <c r="AT102" s="7"/>
      <c r="AU102" s="7"/>
      <c r="AV102" s="7"/>
      <c r="AW102" s="7"/>
      <c r="AX102" s="7"/>
      <c r="AY102" s="7"/>
      <c r="AZ102" s="17"/>
      <c r="BA102" s="17"/>
    </row>
    <row r="103" spans="5:53" ht="11.25">
      <c r="E103" s="98">
        <f t="shared" si="56"/>
        <v>9</v>
      </c>
      <c r="F103" s="91">
        <f t="shared" si="66"/>
        <v>98</v>
      </c>
      <c r="G103" s="86">
        <f t="shared" si="67"/>
        <v>100</v>
      </c>
      <c r="H103" s="86">
        <f t="shared" si="62"/>
        <v>102</v>
      </c>
      <c r="I103" s="92">
        <f t="shared" si="45"/>
        <v>42678</v>
      </c>
      <c r="J103" s="86">
        <f t="shared" si="46"/>
        <v>31</v>
      </c>
      <c r="K103" s="85" t="s">
        <v>6</v>
      </c>
      <c r="L103" s="80">
        <f aca="true" t="shared" si="68" ref="L103:L139">(L102-M102)*((D$21+1)^J102)</f>
        <v>4083014.557920267</v>
      </c>
      <c r="M103" s="267">
        <f t="shared" si="65"/>
        <v>194429.26466286986</v>
      </c>
      <c r="N103" s="80">
        <f aca="true" t="shared" si="69" ref="N103:N134">L102*((D$22+1)^J102-1)</f>
        <v>20779.500188706836</v>
      </c>
      <c r="P103" s="80">
        <f t="shared" si="61"/>
        <v>215208.7648515767</v>
      </c>
      <c r="Q103" s="113">
        <f t="shared" si="57"/>
        <v>970900</v>
      </c>
      <c r="R103" s="113">
        <f>Dados!C$10</f>
        <v>589475</v>
      </c>
      <c r="S103" s="113"/>
      <c r="T103" s="113"/>
      <c r="U103" s="302"/>
      <c r="V103" s="253">
        <f t="shared" si="49"/>
        <v>804683.7648515766</v>
      </c>
      <c r="W103" s="253">
        <f t="shared" si="50"/>
        <v>970900</v>
      </c>
      <c r="X103" s="253">
        <f t="shared" si="51"/>
        <v>7437796.220703058</v>
      </c>
      <c r="Y103" s="254">
        <f t="shared" si="52"/>
        <v>191116.75039792754</v>
      </c>
      <c r="Z103" s="287">
        <f t="shared" si="53"/>
        <v>49284888.00652867</v>
      </c>
      <c r="AA103" s="254">
        <f t="shared" si="54"/>
        <v>230594.0060758817</v>
      </c>
      <c r="AB103" s="293">
        <f t="shared" si="55"/>
        <v>49656090.81026295</v>
      </c>
      <c r="AC103" s="46"/>
      <c r="AD103" s="98">
        <f t="shared" si="47"/>
        <v>98</v>
      </c>
      <c r="AE103" s="91">
        <f t="shared" si="48"/>
        <v>99</v>
      </c>
      <c r="AF103" s="98">
        <f t="shared" si="64"/>
        <v>102</v>
      </c>
      <c r="AG103" s="106">
        <f t="shared" si="44"/>
        <v>8</v>
      </c>
      <c r="AH103" s="7"/>
      <c r="AI103" s="7"/>
      <c r="AM103" s="7"/>
      <c r="AN103" s="7"/>
      <c r="AO103" s="7"/>
      <c r="AP103" s="3" t="e">
        <f>#REF!/#REF!</f>
        <v>#REF!</v>
      </c>
      <c r="AQ103" s="3" t="e">
        <f t="shared" si="63"/>
        <v>#REF!</v>
      </c>
      <c r="AR103" s="7"/>
      <c r="AS103" s="7"/>
      <c r="AT103" s="7"/>
      <c r="AU103" s="7"/>
      <c r="AV103" s="7"/>
      <c r="AW103" s="7"/>
      <c r="AX103" s="7"/>
      <c r="BA103" s="17"/>
    </row>
    <row r="104" spans="5:43" ht="11.25">
      <c r="E104" s="98">
        <f t="shared" si="56"/>
        <v>9</v>
      </c>
      <c r="F104" s="91">
        <f t="shared" si="66"/>
        <v>99</v>
      </c>
      <c r="G104" s="86">
        <f t="shared" si="67"/>
        <v>101</v>
      </c>
      <c r="H104" s="86">
        <f t="shared" si="62"/>
        <v>103</v>
      </c>
      <c r="I104" s="92">
        <f t="shared" si="45"/>
        <v>42708</v>
      </c>
      <c r="J104" s="86">
        <f t="shared" si="46"/>
        <v>30</v>
      </c>
      <c r="K104" s="85" t="s">
        <v>6</v>
      </c>
      <c r="L104" s="80">
        <f t="shared" si="68"/>
        <v>3896547.4989977153</v>
      </c>
      <c r="M104" s="267">
        <f t="shared" si="65"/>
        <v>194827.37494988577</v>
      </c>
      <c r="N104" s="80">
        <f t="shared" si="69"/>
        <v>20538.419268456335</v>
      </c>
      <c r="P104" s="80">
        <f t="shared" si="61"/>
        <v>215365.7942183421</v>
      </c>
      <c r="Q104" s="113">
        <f t="shared" si="57"/>
        <v>970900</v>
      </c>
      <c r="R104" s="113">
        <f>Dados!C$10</f>
        <v>589475</v>
      </c>
      <c r="S104" s="113"/>
      <c r="T104" s="113"/>
      <c r="U104" s="302"/>
      <c r="V104" s="253">
        <f t="shared" si="49"/>
        <v>804840.794218342</v>
      </c>
      <c r="W104" s="253">
        <f t="shared" si="50"/>
        <v>970900</v>
      </c>
      <c r="X104" s="253">
        <f t="shared" si="51"/>
        <v>7603855.426484716</v>
      </c>
      <c r="Y104" s="254">
        <f t="shared" si="52"/>
        <v>188398.38085217917</v>
      </c>
      <c r="Z104" s="287">
        <f t="shared" si="53"/>
        <v>49473286.387380846</v>
      </c>
      <c r="AA104" s="254">
        <f t="shared" si="54"/>
        <v>227269.7771824898</v>
      </c>
      <c r="AB104" s="293">
        <f t="shared" si="55"/>
        <v>49883360.58744544</v>
      </c>
      <c r="AC104" s="45"/>
      <c r="AD104" s="98">
        <f t="shared" si="47"/>
        <v>99</v>
      </c>
      <c r="AE104" s="91">
        <f t="shared" si="48"/>
        <v>100</v>
      </c>
      <c r="AF104" s="98">
        <f t="shared" si="64"/>
        <v>103</v>
      </c>
      <c r="AG104" s="106">
        <f t="shared" si="44"/>
        <v>8</v>
      </c>
      <c r="AP104" s="3" t="e">
        <f>#REF!/#REF!</f>
        <v>#REF!</v>
      </c>
      <c r="AQ104" s="3" t="e">
        <f t="shared" si="63"/>
        <v>#REF!</v>
      </c>
    </row>
    <row r="105" spans="5:43" ht="11.25">
      <c r="E105" s="98">
        <f t="shared" si="56"/>
        <v>9</v>
      </c>
      <c r="F105" s="91">
        <f t="shared" si="66"/>
        <v>100</v>
      </c>
      <c r="G105" s="86">
        <f t="shared" si="67"/>
        <v>102</v>
      </c>
      <c r="H105" s="86">
        <f t="shared" si="62"/>
        <v>104</v>
      </c>
      <c r="I105" s="92">
        <f t="shared" si="45"/>
        <v>42739</v>
      </c>
      <c r="J105" s="86">
        <f t="shared" si="46"/>
        <v>31</v>
      </c>
      <c r="K105" s="85" t="s">
        <v>6</v>
      </c>
      <c r="L105" s="80">
        <f t="shared" si="68"/>
        <v>3709054.962852761</v>
      </c>
      <c r="M105" s="267">
        <f t="shared" si="65"/>
        <v>195213.41909751375</v>
      </c>
      <c r="N105" s="80">
        <f t="shared" si="69"/>
        <v>18966.641981636698</v>
      </c>
      <c r="P105" s="80">
        <f t="shared" si="61"/>
        <v>214180.06107915044</v>
      </c>
      <c r="Q105" s="113">
        <f t="shared" si="57"/>
        <v>970900</v>
      </c>
      <c r="R105" s="113">
        <f>Dados!C$10</f>
        <v>589475</v>
      </c>
      <c r="S105" s="113"/>
      <c r="T105" s="113"/>
      <c r="U105" s="302"/>
      <c r="V105" s="253">
        <f t="shared" si="49"/>
        <v>803655.0610791504</v>
      </c>
      <c r="W105" s="253">
        <f t="shared" si="50"/>
        <v>970900</v>
      </c>
      <c r="X105" s="253">
        <f t="shared" si="51"/>
        <v>7771100.365405566</v>
      </c>
      <c r="Y105" s="254">
        <f t="shared" si="52"/>
        <v>185408.8844867161</v>
      </c>
      <c r="Z105" s="287">
        <f t="shared" si="53"/>
        <v>49658695.27186756</v>
      </c>
      <c r="AA105" s="254">
        <f t="shared" si="54"/>
        <v>223993.4701667031</v>
      </c>
      <c r="AB105" s="293">
        <f t="shared" si="55"/>
        <v>50107354.05761214</v>
      </c>
      <c r="AC105" s="45"/>
      <c r="AD105" s="98">
        <f aca="true" t="shared" si="70" ref="AD105:AD123">AD104+1</f>
        <v>100</v>
      </c>
      <c r="AE105" s="91">
        <f t="shared" si="48"/>
        <v>101</v>
      </c>
      <c r="AF105" s="98">
        <f t="shared" si="64"/>
        <v>104</v>
      </c>
      <c r="AG105" s="106">
        <f t="shared" si="44"/>
        <v>8</v>
      </c>
      <c r="AP105" s="3" t="e">
        <f>#REF!/#REF!</f>
        <v>#REF!</v>
      </c>
      <c r="AQ105" s="3" t="e">
        <f t="shared" si="63"/>
        <v>#REF!</v>
      </c>
    </row>
    <row r="106" spans="5:43" ht="11.25">
      <c r="E106" s="98">
        <f t="shared" si="56"/>
        <v>9</v>
      </c>
      <c r="F106" s="91">
        <f t="shared" si="66"/>
        <v>101</v>
      </c>
      <c r="G106" s="86">
        <f t="shared" si="67"/>
        <v>103</v>
      </c>
      <c r="H106" s="86">
        <f t="shared" si="62"/>
        <v>105</v>
      </c>
      <c r="I106" s="92">
        <f t="shared" si="45"/>
        <v>42770</v>
      </c>
      <c r="J106" s="86">
        <f t="shared" si="46"/>
        <v>31</v>
      </c>
      <c r="K106" s="85" t="s">
        <v>6</v>
      </c>
      <c r="L106" s="80">
        <f t="shared" si="68"/>
        <v>3521036.4301214456</v>
      </c>
      <c r="M106" s="267">
        <f t="shared" si="65"/>
        <v>195613.13500674698</v>
      </c>
      <c r="N106" s="80">
        <f t="shared" si="69"/>
        <v>18657.32410114673</v>
      </c>
      <c r="P106" s="80">
        <f t="shared" si="61"/>
        <v>214270.4591078937</v>
      </c>
      <c r="Q106" s="113">
        <f t="shared" si="57"/>
        <v>970900</v>
      </c>
      <c r="R106" s="113">
        <f>Dados!C$10</f>
        <v>589475</v>
      </c>
      <c r="S106" s="113"/>
      <c r="T106" s="113"/>
      <c r="U106" s="302"/>
      <c r="V106" s="253">
        <f t="shared" si="49"/>
        <v>803745.4591078938</v>
      </c>
      <c r="W106" s="253">
        <f t="shared" si="50"/>
        <v>970900</v>
      </c>
      <c r="X106" s="253">
        <f t="shared" si="51"/>
        <v>7938254.906297673</v>
      </c>
      <c r="Y106" s="254">
        <f t="shared" si="52"/>
        <v>182756.59631546075</v>
      </c>
      <c r="Z106" s="287">
        <f t="shared" si="53"/>
        <v>49841451.86818302</v>
      </c>
      <c r="AA106" s="254">
        <f t="shared" si="54"/>
        <v>220764.39418970546</v>
      </c>
      <c r="AB106" s="293">
        <f t="shared" si="55"/>
        <v>50328118.45180185</v>
      </c>
      <c r="AC106" s="45"/>
      <c r="AD106" s="98">
        <f t="shared" si="70"/>
        <v>101</v>
      </c>
      <c r="AE106" s="91">
        <f t="shared" si="48"/>
        <v>102</v>
      </c>
      <c r="AF106" s="98">
        <f t="shared" si="64"/>
        <v>105</v>
      </c>
      <c r="AG106" s="106">
        <f aca="true" t="shared" si="71" ref="AG106:AG169">INT((AF106-1)/12)</f>
        <v>8</v>
      </c>
      <c r="AP106" s="3" t="e">
        <f>#REF!/#REF!</f>
        <v>#REF!</v>
      </c>
      <c r="AQ106" s="3" t="e">
        <f t="shared" si="63"/>
        <v>#REF!</v>
      </c>
    </row>
    <row r="107" spans="5:43" ht="11.25">
      <c r="E107" s="98">
        <f t="shared" si="56"/>
        <v>9</v>
      </c>
      <c r="F107" s="91">
        <f t="shared" si="66"/>
        <v>102</v>
      </c>
      <c r="G107" s="86">
        <f t="shared" si="67"/>
        <v>104</v>
      </c>
      <c r="H107" s="86">
        <f t="shared" si="62"/>
        <v>106</v>
      </c>
      <c r="I107" s="92">
        <f t="shared" si="45"/>
        <v>42798</v>
      </c>
      <c r="J107" s="86">
        <f t="shared" si="46"/>
        <v>28</v>
      </c>
      <c r="K107" s="85" t="s">
        <v>6</v>
      </c>
      <c r="L107" s="80">
        <f t="shared" si="68"/>
        <v>3332232.379255212</v>
      </c>
      <c r="M107" s="267">
        <f t="shared" si="65"/>
        <v>196013.66936795364</v>
      </c>
      <c r="N107" s="80">
        <f t="shared" si="69"/>
        <v>17711.551461667652</v>
      </c>
      <c r="P107" s="80">
        <f t="shared" si="61"/>
        <v>213725.2208296213</v>
      </c>
      <c r="Q107" s="113">
        <f t="shared" si="57"/>
        <v>970900</v>
      </c>
      <c r="R107" s="113">
        <f>Dados!C$10</f>
        <v>589475</v>
      </c>
      <c r="S107" s="113"/>
      <c r="T107" s="113"/>
      <c r="U107" s="302"/>
      <c r="V107" s="253">
        <f t="shared" si="49"/>
        <v>803200.2208296213</v>
      </c>
      <c r="W107" s="253">
        <f t="shared" si="50"/>
        <v>970900</v>
      </c>
      <c r="X107" s="253">
        <f t="shared" si="51"/>
        <v>8105954.685468052</v>
      </c>
      <c r="Y107" s="254">
        <f t="shared" si="52"/>
        <v>179999.7988718998</v>
      </c>
      <c r="Z107" s="287">
        <f t="shared" si="53"/>
        <v>50021451.667054914</v>
      </c>
      <c r="AA107" s="254">
        <f t="shared" si="54"/>
        <v>217581.86837177034</v>
      </c>
      <c r="AB107" s="293">
        <f t="shared" si="55"/>
        <v>50545700.32017362</v>
      </c>
      <c r="AC107" s="45"/>
      <c r="AD107" s="98">
        <f t="shared" si="70"/>
        <v>102</v>
      </c>
      <c r="AE107" s="91">
        <f t="shared" si="48"/>
        <v>103</v>
      </c>
      <c r="AF107" s="98">
        <f t="shared" si="64"/>
        <v>106</v>
      </c>
      <c r="AG107" s="106">
        <f t="shared" si="71"/>
        <v>8</v>
      </c>
      <c r="AP107" s="3" t="e">
        <f>#REF!/#REF!</f>
        <v>#REF!</v>
      </c>
      <c r="AQ107" s="3" t="e">
        <f t="shared" si="63"/>
        <v>#REF!</v>
      </c>
    </row>
    <row r="108" spans="5:43" ht="11.25">
      <c r="E108" s="98">
        <f t="shared" si="56"/>
        <v>9</v>
      </c>
      <c r="F108" s="91">
        <f t="shared" si="66"/>
        <v>103</v>
      </c>
      <c r="G108" s="86">
        <f t="shared" si="67"/>
        <v>105</v>
      </c>
      <c r="H108" s="86">
        <f t="shared" si="62"/>
        <v>107</v>
      </c>
      <c r="I108" s="92">
        <f t="shared" si="45"/>
        <v>42829</v>
      </c>
      <c r="J108" s="86">
        <f t="shared" si="46"/>
        <v>31</v>
      </c>
      <c r="K108" s="85" t="s">
        <v>6</v>
      </c>
      <c r="L108" s="80">
        <f t="shared" si="68"/>
        <v>3142018.355363043</v>
      </c>
      <c r="M108" s="267">
        <f t="shared" si="65"/>
        <v>196376.1472101902</v>
      </c>
      <c r="N108" s="80">
        <f t="shared" si="69"/>
        <v>15136.036956379097</v>
      </c>
      <c r="P108" s="80">
        <f t="shared" si="61"/>
        <v>211512.1841665693</v>
      </c>
      <c r="Q108" s="113">
        <f t="shared" si="57"/>
        <v>970900</v>
      </c>
      <c r="R108" s="113">
        <f>Dados!C$10</f>
        <v>589475</v>
      </c>
      <c r="S108" s="113"/>
      <c r="T108" s="113"/>
      <c r="U108" s="302"/>
      <c r="V108" s="253">
        <f t="shared" si="49"/>
        <v>800987.1841665693</v>
      </c>
      <c r="W108" s="253">
        <f t="shared" si="50"/>
        <v>970900</v>
      </c>
      <c r="X108" s="253">
        <f t="shared" si="51"/>
        <v>8275867.501301482</v>
      </c>
      <c r="Y108" s="254">
        <f t="shared" si="52"/>
        <v>176916.1337381408</v>
      </c>
      <c r="Z108" s="287">
        <f t="shared" si="53"/>
        <v>50198367.80079305</v>
      </c>
      <c r="AA108" s="254">
        <f t="shared" si="54"/>
        <v>214445.2216486911</v>
      </c>
      <c r="AB108" s="293">
        <f t="shared" si="55"/>
        <v>50760145.541822314</v>
      </c>
      <c r="AC108" s="45"/>
      <c r="AD108" s="98">
        <f t="shared" si="70"/>
        <v>103</v>
      </c>
      <c r="AE108" s="91">
        <f t="shared" si="48"/>
        <v>104</v>
      </c>
      <c r="AF108" s="98">
        <f t="shared" si="64"/>
        <v>107</v>
      </c>
      <c r="AG108" s="106">
        <f t="shared" si="71"/>
        <v>8</v>
      </c>
      <c r="AP108" s="3" t="e">
        <f>#REF!/#REF!</f>
        <v>#REF!</v>
      </c>
      <c r="AQ108" s="3" t="e">
        <f t="shared" si="63"/>
        <v>#REF!</v>
      </c>
    </row>
    <row r="109" spans="5:43" ht="11.25">
      <c r="E109" s="98">
        <f t="shared" si="56"/>
        <v>9</v>
      </c>
      <c r="F109" s="91">
        <f t="shared" si="66"/>
        <v>104</v>
      </c>
      <c r="G109" s="86">
        <f t="shared" si="67"/>
        <v>106</v>
      </c>
      <c r="H109" s="86">
        <f t="shared" si="62"/>
        <v>108</v>
      </c>
      <c r="I109" s="92">
        <f t="shared" si="45"/>
        <v>42859</v>
      </c>
      <c r="J109" s="86">
        <f t="shared" si="46"/>
        <v>30</v>
      </c>
      <c r="K109" s="85" t="s">
        <v>6</v>
      </c>
      <c r="L109" s="80">
        <f t="shared" si="68"/>
        <v>2951673.6585467393</v>
      </c>
      <c r="M109" s="267">
        <f t="shared" si="65"/>
        <v>196778.24390311594</v>
      </c>
      <c r="N109" s="80">
        <f t="shared" si="69"/>
        <v>15805.011080955346</v>
      </c>
      <c r="P109" s="80">
        <f t="shared" si="61"/>
        <v>212583.2549840713</v>
      </c>
      <c r="Q109" s="113">
        <f t="shared" si="57"/>
        <v>970900</v>
      </c>
      <c r="R109" s="113">
        <f>Dados!C$10</f>
        <v>589475</v>
      </c>
      <c r="S109" s="113"/>
      <c r="T109" s="113"/>
      <c r="U109" s="302"/>
      <c r="V109" s="253">
        <f t="shared" si="49"/>
        <v>802058.2549840712</v>
      </c>
      <c r="W109" s="253">
        <f t="shared" si="50"/>
        <v>970900</v>
      </c>
      <c r="X109" s="253">
        <f t="shared" si="51"/>
        <v>8444709.24631741</v>
      </c>
      <c r="Y109" s="254">
        <f t="shared" si="52"/>
        <v>174598.88155454575</v>
      </c>
      <c r="Z109" s="287">
        <f t="shared" si="53"/>
        <v>50372966.682347596</v>
      </c>
      <c r="AA109" s="254">
        <f t="shared" si="54"/>
        <v>211353.79263028104</v>
      </c>
      <c r="AB109" s="293">
        <f t="shared" si="55"/>
        <v>50971499.33445259</v>
      </c>
      <c r="AC109" s="45"/>
      <c r="AD109" s="98">
        <f t="shared" si="70"/>
        <v>104</v>
      </c>
      <c r="AE109" s="91">
        <f t="shared" si="48"/>
        <v>105</v>
      </c>
      <c r="AF109" s="98">
        <f t="shared" si="64"/>
        <v>108</v>
      </c>
      <c r="AG109" s="106">
        <f t="shared" si="71"/>
        <v>8</v>
      </c>
      <c r="AP109" s="3" t="e">
        <f>#REF!/#REF!</f>
        <v>#REF!</v>
      </c>
      <c r="AQ109" s="3" t="e">
        <f t="shared" si="63"/>
        <v>#REF!</v>
      </c>
    </row>
    <row r="110" spans="5:43" ht="11.25">
      <c r="E110" s="98">
        <f t="shared" si="56"/>
        <v>9</v>
      </c>
      <c r="F110" s="91">
        <f t="shared" si="66"/>
        <v>105</v>
      </c>
      <c r="G110" s="86">
        <f t="shared" si="67"/>
        <v>107</v>
      </c>
      <c r="H110" s="86">
        <f t="shared" si="62"/>
        <v>109</v>
      </c>
      <c r="I110" s="92">
        <f aca="true" t="shared" si="72" ref="I110:I159">I109+J110</f>
        <v>42890</v>
      </c>
      <c r="J110" s="86">
        <f t="shared" si="46"/>
        <v>31</v>
      </c>
      <c r="K110" s="85" t="s">
        <v>6</v>
      </c>
      <c r="L110" s="80">
        <f t="shared" si="68"/>
        <v>2760354.1508834553</v>
      </c>
      <c r="M110" s="267">
        <f t="shared" si="65"/>
        <v>197168.15363453253</v>
      </c>
      <c r="N110" s="80">
        <f t="shared" si="69"/>
        <v>14367.420785370641</v>
      </c>
      <c r="P110" s="80">
        <f t="shared" si="61"/>
        <v>211535.57441990316</v>
      </c>
      <c r="Q110" s="113">
        <f t="shared" si="57"/>
        <v>970900</v>
      </c>
      <c r="R110" s="113">
        <f>Dados!C$10</f>
        <v>589475</v>
      </c>
      <c r="S110" s="113"/>
      <c r="T110" s="113"/>
      <c r="U110" s="302"/>
      <c r="V110" s="253">
        <f t="shared" si="49"/>
        <v>801010.5744199031</v>
      </c>
      <c r="W110" s="253">
        <f t="shared" si="50"/>
        <v>970900</v>
      </c>
      <c r="X110" s="253">
        <f t="shared" si="51"/>
        <v>8614598.671897508</v>
      </c>
      <c r="Y110" s="254">
        <f t="shared" si="52"/>
        <v>171857.0946782701</v>
      </c>
      <c r="Z110" s="287">
        <f t="shared" si="53"/>
        <v>50544823.77702586</v>
      </c>
      <c r="AA110" s="254">
        <f t="shared" si="54"/>
        <v>208306.92946091338</v>
      </c>
      <c r="AB110" s="293">
        <f t="shared" si="55"/>
        <v>51179806.263913505</v>
      </c>
      <c r="AC110" s="45"/>
      <c r="AD110" s="98">
        <f t="shared" si="70"/>
        <v>105</v>
      </c>
      <c r="AE110" s="91">
        <f t="shared" si="48"/>
        <v>106</v>
      </c>
      <c r="AF110" s="98">
        <f t="shared" si="64"/>
        <v>109</v>
      </c>
      <c r="AG110" s="106">
        <f t="shared" si="71"/>
        <v>9</v>
      </c>
      <c r="AP110" s="3" t="e">
        <f>#REF!/#REF!</f>
        <v>#REF!</v>
      </c>
      <c r="AQ110" s="3" t="e">
        <f t="shared" si="63"/>
        <v>#REF!</v>
      </c>
    </row>
    <row r="111" spans="5:58" ht="11.25">
      <c r="E111" s="98">
        <f t="shared" si="56"/>
        <v>9</v>
      </c>
      <c r="F111" s="91">
        <f t="shared" si="66"/>
        <v>106</v>
      </c>
      <c r="G111" s="86">
        <f t="shared" si="67"/>
        <v>108</v>
      </c>
      <c r="H111" s="86">
        <f t="shared" si="62"/>
        <v>110</v>
      </c>
      <c r="I111" s="92">
        <f t="shared" si="72"/>
        <v>42920</v>
      </c>
      <c r="J111" s="86">
        <f aca="true" t="shared" si="73" ref="J111:J159">DATE(YEAR(I110),MONTH(I110)+1,DAY(I110))-DATE(YEAR(I110),MONTH(I110),DAY(I110))</f>
        <v>30</v>
      </c>
      <c r="K111" s="85" t="s">
        <v>6</v>
      </c>
      <c r="L111" s="80">
        <f t="shared" si="68"/>
        <v>2568434.336354712</v>
      </c>
      <c r="M111" s="267">
        <f t="shared" si="65"/>
        <v>197571.87202728554</v>
      </c>
      <c r="N111" s="80">
        <f t="shared" si="69"/>
        <v>13885.160112959678</v>
      </c>
      <c r="P111" s="80">
        <f t="shared" si="61"/>
        <v>211457.03214024522</v>
      </c>
      <c r="Q111" s="113">
        <f t="shared" si="57"/>
        <v>970900</v>
      </c>
      <c r="R111" s="113">
        <f>Dados!C$10</f>
        <v>589475</v>
      </c>
      <c r="S111" s="113"/>
      <c r="T111" s="113"/>
      <c r="U111" s="302"/>
      <c r="V111" s="253">
        <f t="shared" si="49"/>
        <v>800932.0321402452</v>
      </c>
      <c r="W111" s="253">
        <f t="shared" si="50"/>
        <v>970900</v>
      </c>
      <c r="X111" s="253">
        <f t="shared" si="51"/>
        <v>8784566.639757263</v>
      </c>
      <c r="Y111" s="254">
        <f t="shared" si="52"/>
        <v>169363.0051113005</v>
      </c>
      <c r="Z111" s="287">
        <f t="shared" si="53"/>
        <v>50714186.78213716</v>
      </c>
      <c r="AA111" s="254">
        <f t="shared" si="54"/>
        <v>205303.98968207173</v>
      </c>
      <c r="AB111" s="293">
        <f t="shared" si="55"/>
        <v>51385110.253595576</v>
      </c>
      <c r="AC111" s="45"/>
      <c r="AD111" s="98">
        <f t="shared" si="70"/>
        <v>106</v>
      </c>
      <c r="AE111" s="91">
        <f t="shared" si="48"/>
        <v>107</v>
      </c>
      <c r="AF111" s="98">
        <f t="shared" si="64"/>
        <v>110</v>
      </c>
      <c r="AG111" s="106">
        <f t="shared" si="71"/>
        <v>9</v>
      </c>
      <c r="AP111" s="3" t="e">
        <f>#REF!/#REF!</f>
        <v>#REF!</v>
      </c>
      <c r="AQ111" s="3" t="e">
        <f t="shared" si="63"/>
        <v>#REF!</v>
      </c>
      <c r="BB111" s="17"/>
      <c r="BC111" s="17"/>
      <c r="BD111" s="17"/>
      <c r="BE111" s="17"/>
      <c r="BF111" s="17"/>
    </row>
    <row r="112" spans="5:58" ht="11.25">
      <c r="E112" s="98">
        <f t="shared" si="56"/>
        <v>9</v>
      </c>
      <c r="F112" s="91">
        <f t="shared" si="66"/>
        <v>107</v>
      </c>
      <c r="G112" s="86">
        <f t="shared" si="67"/>
        <v>109</v>
      </c>
      <c r="H112" s="86">
        <f t="shared" si="62"/>
        <v>111</v>
      </c>
      <c r="I112" s="92">
        <f t="shared" si="72"/>
        <v>42951</v>
      </c>
      <c r="J112" s="86">
        <f t="shared" si="73"/>
        <v>31</v>
      </c>
      <c r="K112" s="85" t="s">
        <v>6</v>
      </c>
      <c r="L112" s="80">
        <f t="shared" si="68"/>
        <v>2375560.2516862093</v>
      </c>
      <c r="M112" s="267">
        <f t="shared" si="65"/>
        <v>197963.3543071841</v>
      </c>
      <c r="N112" s="80">
        <f t="shared" si="69"/>
        <v>12501.984005972727</v>
      </c>
      <c r="P112" s="80">
        <f t="shared" si="61"/>
        <v>210465.33831315683</v>
      </c>
      <c r="Q112" s="113">
        <f t="shared" si="57"/>
        <v>970900</v>
      </c>
      <c r="R112" s="113">
        <f>Dados!C$10</f>
        <v>589475</v>
      </c>
      <c r="S112" s="113"/>
      <c r="T112" s="113"/>
      <c r="U112" s="302"/>
      <c r="V112" s="253">
        <f t="shared" si="49"/>
        <v>799940.3383131569</v>
      </c>
      <c r="W112" s="253">
        <f t="shared" si="50"/>
        <v>970900</v>
      </c>
      <c r="X112" s="253">
        <f t="shared" si="51"/>
        <v>8955526.301444106</v>
      </c>
      <c r="Y112" s="254">
        <f t="shared" si="52"/>
        <v>166714.8005694222</v>
      </c>
      <c r="Z112" s="287">
        <f t="shared" si="53"/>
        <v>50880901.582706586</v>
      </c>
      <c r="AA112" s="254">
        <f t="shared" si="54"/>
        <v>202344.3400968817</v>
      </c>
      <c r="AB112" s="293">
        <f t="shared" si="55"/>
        <v>51587454.59369246</v>
      </c>
      <c r="AC112" s="45"/>
      <c r="AD112" s="98">
        <f t="shared" si="70"/>
        <v>107</v>
      </c>
      <c r="AE112" s="91">
        <f t="shared" si="48"/>
        <v>108</v>
      </c>
      <c r="AF112" s="98">
        <f t="shared" si="64"/>
        <v>111</v>
      </c>
      <c r="AG112" s="106">
        <f t="shared" si="71"/>
        <v>9</v>
      </c>
      <c r="AP112" s="3" t="e">
        <f>#REF!/#REF!</f>
        <v>#REF!</v>
      </c>
      <c r="AQ112" s="3" t="e">
        <f t="shared" si="63"/>
        <v>#REF!</v>
      </c>
      <c r="BB112" s="17"/>
      <c r="BC112" s="17"/>
      <c r="BD112" s="17"/>
      <c r="BE112" s="17"/>
      <c r="BF112" s="17"/>
    </row>
    <row r="113" spans="1:53" s="17" customFormat="1" ht="12" thickBot="1">
      <c r="A113" s="22"/>
      <c r="B113" s="228"/>
      <c r="C113" s="5"/>
      <c r="D113" s="5"/>
      <c r="E113" s="97">
        <f t="shared" si="56"/>
        <v>9</v>
      </c>
      <c r="F113" s="89">
        <f t="shared" si="66"/>
        <v>108</v>
      </c>
      <c r="G113" s="83">
        <f t="shared" si="67"/>
        <v>110</v>
      </c>
      <c r="H113" s="83">
        <f t="shared" si="62"/>
        <v>112</v>
      </c>
      <c r="I113" s="90">
        <f t="shared" si="72"/>
        <v>42982</v>
      </c>
      <c r="J113" s="83">
        <f t="shared" si="73"/>
        <v>31</v>
      </c>
      <c r="K113" s="89" t="s">
        <v>6</v>
      </c>
      <c r="L113" s="81">
        <f t="shared" si="68"/>
        <v>2182055.7103428235</v>
      </c>
      <c r="M113" s="268">
        <f t="shared" si="65"/>
        <v>198368.70094025668</v>
      </c>
      <c r="N113" s="81">
        <f t="shared" si="69"/>
        <v>11949.566124364477</v>
      </c>
      <c r="O113" s="81"/>
      <c r="P113" s="81">
        <f t="shared" si="61"/>
        <v>210318.26706462115</v>
      </c>
      <c r="Q113" s="99">
        <f t="shared" si="57"/>
        <v>970900</v>
      </c>
      <c r="R113" s="113">
        <f>Dados!C$10</f>
        <v>589475</v>
      </c>
      <c r="S113" s="113"/>
      <c r="T113" s="113"/>
      <c r="U113" s="303"/>
      <c r="V113" s="253">
        <f t="shared" si="49"/>
        <v>799793.2670646212</v>
      </c>
      <c r="W113" s="258">
        <f t="shared" si="50"/>
        <v>970900</v>
      </c>
      <c r="X113" s="258">
        <f t="shared" si="51"/>
        <v>9126633.034379484</v>
      </c>
      <c r="Y113" s="254">
        <f t="shared" si="52"/>
        <v>164281.2412261247</v>
      </c>
      <c r="Z113" s="286">
        <f t="shared" si="53"/>
        <v>51045182.82393271</v>
      </c>
      <c r="AA113" s="259">
        <f t="shared" si="54"/>
        <v>199427.35663659597</v>
      </c>
      <c r="AB113" s="292">
        <f t="shared" si="55"/>
        <v>51786881.95032906</v>
      </c>
      <c r="AC113" s="74"/>
      <c r="AD113" s="98">
        <f t="shared" si="70"/>
        <v>108</v>
      </c>
      <c r="AE113" s="91">
        <f t="shared" si="48"/>
        <v>109</v>
      </c>
      <c r="AF113" s="98">
        <f t="shared" si="64"/>
        <v>112</v>
      </c>
      <c r="AG113" s="106">
        <f t="shared" si="71"/>
        <v>9</v>
      </c>
      <c r="AH113" s="3"/>
      <c r="AI113" s="3"/>
      <c r="AJ113" s="3"/>
      <c r="AK113" s="3"/>
      <c r="AL113" s="3"/>
      <c r="AM113" s="3"/>
      <c r="AN113" s="3"/>
      <c r="AO113" s="3"/>
      <c r="AP113" s="3" t="e">
        <f>#REF!/#REF!</f>
        <v>#REF!</v>
      </c>
      <c r="AQ113" s="3" t="e">
        <f t="shared" si="63"/>
        <v>#REF!</v>
      </c>
      <c r="AR113" s="3"/>
      <c r="AS113" s="3"/>
      <c r="AT113" s="3"/>
      <c r="AU113" s="3"/>
      <c r="AV113" s="3"/>
      <c r="AW113" s="3"/>
      <c r="AX113" s="3"/>
      <c r="AY113" s="3"/>
      <c r="AZ113" s="5"/>
      <c r="BA113" s="5"/>
    </row>
    <row r="114" spans="1:58" s="17" customFormat="1" ht="11.25">
      <c r="A114" s="22"/>
      <c r="B114" s="228"/>
      <c r="C114" s="5"/>
      <c r="D114" s="5"/>
      <c r="E114" s="98">
        <f t="shared" si="56"/>
        <v>10</v>
      </c>
      <c r="F114" s="91">
        <f t="shared" si="66"/>
        <v>109</v>
      </c>
      <c r="G114" s="86">
        <f t="shared" si="67"/>
        <v>111</v>
      </c>
      <c r="H114" s="86">
        <f t="shared" si="62"/>
        <v>113</v>
      </c>
      <c r="I114" s="92">
        <f t="shared" si="72"/>
        <v>43012</v>
      </c>
      <c r="J114" s="86">
        <f t="shared" si="73"/>
        <v>30</v>
      </c>
      <c r="K114" s="85" t="s">
        <v>6</v>
      </c>
      <c r="L114" s="80">
        <f t="shared" si="68"/>
        <v>1987748.7755468371</v>
      </c>
      <c r="M114" s="267">
        <f t="shared" si="65"/>
        <v>198774.8775546837</v>
      </c>
      <c r="N114" s="80">
        <f t="shared" si="69"/>
        <v>10976.197711373772</v>
      </c>
      <c r="O114" s="80"/>
      <c r="P114" s="80">
        <f t="shared" si="61"/>
        <v>209751.07526605748</v>
      </c>
      <c r="Q114" s="113">
        <f t="shared" si="57"/>
        <v>970900</v>
      </c>
      <c r="R114" s="113">
        <f>Dados!C$10</f>
        <v>589475</v>
      </c>
      <c r="S114" s="113"/>
      <c r="T114" s="113"/>
      <c r="U114" s="302"/>
      <c r="V114" s="253">
        <f t="shared" si="49"/>
        <v>799226.0752660575</v>
      </c>
      <c r="W114" s="253">
        <f t="shared" si="50"/>
        <v>970900</v>
      </c>
      <c r="X114" s="253">
        <f t="shared" si="51"/>
        <v>9298306.959113427</v>
      </c>
      <c r="Y114" s="254">
        <f t="shared" si="52"/>
        <v>161798.1487285772</v>
      </c>
      <c r="Z114" s="287">
        <f t="shared" si="53"/>
        <v>51206980.97266129</v>
      </c>
      <c r="AA114" s="254">
        <f t="shared" si="54"/>
        <v>196552.4242290035</v>
      </c>
      <c r="AB114" s="293">
        <f t="shared" si="55"/>
        <v>51983434.37455806</v>
      </c>
      <c r="AC114" s="45"/>
      <c r="AD114" s="98">
        <f t="shared" si="70"/>
        <v>109</v>
      </c>
      <c r="AE114" s="91">
        <f t="shared" si="48"/>
        <v>110</v>
      </c>
      <c r="AF114" s="98">
        <f t="shared" si="64"/>
        <v>113</v>
      </c>
      <c r="AG114" s="106">
        <f t="shared" si="71"/>
        <v>9</v>
      </c>
      <c r="AH114" s="3"/>
      <c r="AI114" s="3"/>
      <c r="AJ114" s="3"/>
      <c r="AK114" s="3"/>
      <c r="AL114" s="3"/>
      <c r="AM114" s="3"/>
      <c r="AN114" s="3"/>
      <c r="AO114" s="3"/>
      <c r="AP114" s="3" t="e">
        <f>#REF!/#REF!</f>
        <v>#REF!</v>
      </c>
      <c r="AQ114" s="3" t="e">
        <f t="shared" si="63"/>
        <v>#REF!</v>
      </c>
      <c r="AR114" s="3"/>
      <c r="AS114" s="3"/>
      <c r="AT114" s="3"/>
      <c r="AU114" s="3"/>
      <c r="AV114" s="3"/>
      <c r="AW114" s="3"/>
      <c r="AX114" s="3"/>
      <c r="AY114" s="3"/>
      <c r="AZ114" s="5"/>
      <c r="BA114" s="5"/>
      <c r="BB114" s="5"/>
      <c r="BC114" s="5"/>
      <c r="BD114" s="5"/>
      <c r="BE114" s="5"/>
      <c r="BF114" s="5"/>
    </row>
    <row r="115" spans="1:58" s="17" customFormat="1" ht="11.25">
      <c r="A115" s="22"/>
      <c r="B115" s="228"/>
      <c r="C115" s="5"/>
      <c r="D115" s="5"/>
      <c r="E115" s="98">
        <f t="shared" si="56"/>
        <v>10</v>
      </c>
      <c r="F115" s="91">
        <f t="shared" si="66"/>
        <v>110</v>
      </c>
      <c r="G115" s="86">
        <f t="shared" si="67"/>
        <v>112</v>
      </c>
      <c r="H115" s="86">
        <f t="shared" si="62"/>
        <v>114</v>
      </c>
      <c r="I115" s="92">
        <f t="shared" si="72"/>
        <v>43043</v>
      </c>
      <c r="J115" s="86">
        <f t="shared" si="73"/>
        <v>31</v>
      </c>
      <c r="K115" s="85" t="s">
        <v>6</v>
      </c>
      <c r="L115" s="80">
        <f t="shared" si="68"/>
        <v>1792518.691960438</v>
      </c>
      <c r="M115" s="267">
        <f t="shared" si="65"/>
        <v>199168.74355115977</v>
      </c>
      <c r="N115" s="80">
        <f t="shared" si="69"/>
        <v>9675.467676175167</v>
      </c>
      <c r="O115" s="80"/>
      <c r="P115" s="80">
        <f t="shared" si="61"/>
        <v>208844.21122733495</v>
      </c>
      <c r="Q115" s="113">
        <f t="shared" si="57"/>
        <v>970900</v>
      </c>
      <c r="R115" s="113">
        <f>Dados!C$10</f>
        <v>589475</v>
      </c>
      <c r="S115" s="113"/>
      <c r="T115" s="113"/>
      <c r="U115" s="302"/>
      <c r="V115" s="253">
        <f t="shared" si="49"/>
        <v>798319.2112273349</v>
      </c>
      <c r="W115" s="253">
        <f t="shared" si="50"/>
        <v>970900</v>
      </c>
      <c r="X115" s="253">
        <f t="shared" si="51"/>
        <v>9470887.747886091</v>
      </c>
      <c r="Y115" s="254">
        <f t="shared" si="52"/>
        <v>159284.7344949874</v>
      </c>
      <c r="Z115" s="287">
        <f t="shared" si="53"/>
        <v>51366265.70715627</v>
      </c>
      <c r="AA115" s="254">
        <f t="shared" si="54"/>
        <v>193718.93666873587</v>
      </c>
      <c r="AB115" s="293">
        <f t="shared" si="55"/>
        <v>52177153.3112268</v>
      </c>
      <c r="AC115" s="45"/>
      <c r="AD115" s="98">
        <f t="shared" si="70"/>
        <v>110</v>
      </c>
      <c r="AE115" s="91">
        <f t="shared" si="48"/>
        <v>111</v>
      </c>
      <c r="AF115" s="98">
        <f t="shared" si="64"/>
        <v>114</v>
      </c>
      <c r="AG115" s="106">
        <f t="shared" si="71"/>
        <v>9</v>
      </c>
      <c r="AH115" s="3"/>
      <c r="AI115" s="3"/>
      <c r="AJ115" s="3"/>
      <c r="AK115" s="3"/>
      <c r="AL115" s="3"/>
      <c r="AM115" s="3"/>
      <c r="AN115" s="3"/>
      <c r="AO115" s="3"/>
      <c r="AP115" s="3" t="e">
        <f>#REF!/#REF!</f>
        <v>#REF!</v>
      </c>
      <c r="AQ115" s="3" t="e">
        <f t="shared" si="63"/>
        <v>#REF!</v>
      </c>
      <c r="AR115" s="3"/>
      <c r="AS115" s="3"/>
      <c r="AT115" s="3"/>
      <c r="AU115" s="3"/>
      <c r="AV115" s="3"/>
      <c r="AW115" s="3"/>
      <c r="AX115" s="3"/>
      <c r="AY115" s="3"/>
      <c r="AZ115" s="5"/>
      <c r="BA115" s="5"/>
      <c r="BB115" s="5"/>
      <c r="BC115" s="5"/>
      <c r="BD115" s="5"/>
      <c r="BE115" s="5"/>
      <c r="BF115" s="5"/>
    </row>
    <row r="116" spans="5:43" ht="11.25">
      <c r="E116" s="98">
        <f t="shared" si="56"/>
        <v>10</v>
      </c>
      <c r="F116" s="91">
        <f t="shared" si="66"/>
        <v>111</v>
      </c>
      <c r="G116" s="86">
        <f t="shared" si="67"/>
        <v>113</v>
      </c>
      <c r="H116" s="86">
        <f t="shared" si="62"/>
        <v>115</v>
      </c>
      <c r="I116" s="92">
        <f t="shared" si="72"/>
        <v>43073</v>
      </c>
      <c r="J116" s="86">
        <f t="shared" si="73"/>
        <v>30</v>
      </c>
      <c r="K116" s="85" t="s">
        <v>6</v>
      </c>
      <c r="L116" s="80">
        <f t="shared" si="68"/>
        <v>1596612.4665614602</v>
      </c>
      <c r="M116" s="267">
        <f t="shared" si="65"/>
        <v>199576.55832018252</v>
      </c>
      <c r="N116" s="80">
        <f t="shared" si="69"/>
        <v>9016.744838838104</v>
      </c>
      <c r="P116" s="80">
        <f t="shared" si="61"/>
        <v>208593.30315902064</v>
      </c>
      <c r="Q116" s="113">
        <f t="shared" si="57"/>
        <v>970900</v>
      </c>
      <c r="R116" s="113">
        <f>Dados!C$10</f>
        <v>589475</v>
      </c>
      <c r="S116" s="113"/>
      <c r="T116" s="113"/>
      <c r="U116" s="302"/>
      <c r="V116" s="253">
        <f t="shared" si="49"/>
        <v>798068.3031590206</v>
      </c>
      <c r="W116" s="253">
        <f t="shared" si="50"/>
        <v>970900</v>
      </c>
      <c r="X116" s="253">
        <f t="shared" si="51"/>
        <v>9643719.44472707</v>
      </c>
      <c r="Y116" s="254">
        <f t="shared" si="52"/>
        <v>156939.1548746181</v>
      </c>
      <c r="Z116" s="287">
        <f t="shared" si="53"/>
        <v>51523204.862030886</v>
      </c>
      <c r="AA116" s="254">
        <f t="shared" si="54"/>
        <v>190926.29648944407</v>
      </c>
      <c r="AB116" s="293">
        <f t="shared" si="55"/>
        <v>52368079.60771625</v>
      </c>
      <c r="AC116" s="45"/>
      <c r="AD116" s="98">
        <f t="shared" si="70"/>
        <v>111</v>
      </c>
      <c r="AE116" s="91">
        <f aca="true" t="shared" si="74" ref="AE116:AE179">G116-1</f>
        <v>112</v>
      </c>
      <c r="AF116" s="98">
        <f t="shared" si="64"/>
        <v>115</v>
      </c>
      <c r="AG116" s="106">
        <f t="shared" si="71"/>
        <v>9</v>
      </c>
      <c r="AP116" s="3" t="e">
        <f>#REF!/#REF!</f>
        <v>#REF!</v>
      </c>
      <c r="AQ116" s="3" t="e">
        <f t="shared" si="63"/>
        <v>#REF!</v>
      </c>
    </row>
    <row r="117" spans="5:43" ht="11.25">
      <c r="E117" s="98">
        <f t="shared" si="56"/>
        <v>10</v>
      </c>
      <c r="F117" s="91">
        <f t="shared" si="66"/>
        <v>112</v>
      </c>
      <c r="G117" s="86">
        <f t="shared" si="67"/>
        <v>114</v>
      </c>
      <c r="H117" s="86">
        <f t="shared" si="62"/>
        <v>116</v>
      </c>
      <c r="I117" s="92">
        <f t="shared" si="72"/>
        <v>43104</v>
      </c>
      <c r="J117" s="86">
        <f t="shared" si="73"/>
        <v>31</v>
      </c>
      <c r="K117" s="85" t="s">
        <v>6</v>
      </c>
      <c r="L117" s="80">
        <f t="shared" si="68"/>
        <v>1399804.089748324</v>
      </c>
      <c r="M117" s="267">
        <f t="shared" si="65"/>
        <v>199972.01282118913</v>
      </c>
      <c r="N117" s="80">
        <f t="shared" si="69"/>
        <v>7771.591914246767</v>
      </c>
      <c r="P117" s="80">
        <f t="shared" si="61"/>
        <v>207743.6047354359</v>
      </c>
      <c r="Q117" s="113">
        <f t="shared" si="57"/>
        <v>970900</v>
      </c>
      <c r="R117" s="113">
        <f>Dados!C$10</f>
        <v>589475</v>
      </c>
      <c r="S117" s="113"/>
      <c r="T117" s="113"/>
      <c r="U117" s="302"/>
      <c r="V117" s="253">
        <f t="shared" si="49"/>
        <v>797218.6047354359</v>
      </c>
      <c r="W117" s="253">
        <f t="shared" si="50"/>
        <v>970900</v>
      </c>
      <c r="X117" s="253">
        <f t="shared" si="51"/>
        <v>9817400.839991635</v>
      </c>
      <c r="Y117" s="254">
        <f t="shared" si="52"/>
        <v>154512.04638439478</v>
      </c>
      <c r="Z117" s="287">
        <f t="shared" si="53"/>
        <v>51677716.90841528</v>
      </c>
      <c r="AA117" s="254">
        <f t="shared" si="54"/>
        <v>188173.91483781658</v>
      </c>
      <c r="AB117" s="293">
        <f t="shared" si="55"/>
        <v>52556253.52255406</v>
      </c>
      <c r="AC117" s="45"/>
      <c r="AD117" s="98">
        <f t="shared" si="70"/>
        <v>112</v>
      </c>
      <c r="AE117" s="91">
        <f t="shared" si="74"/>
        <v>113</v>
      </c>
      <c r="AF117" s="98">
        <f t="shared" si="64"/>
        <v>116</v>
      </c>
      <c r="AG117" s="106">
        <f t="shared" si="71"/>
        <v>9</v>
      </c>
      <c r="AP117" s="3" t="e">
        <f>#REF!/#REF!</f>
        <v>#REF!</v>
      </c>
      <c r="AQ117" s="3" t="e">
        <f t="shared" si="63"/>
        <v>#REF!</v>
      </c>
    </row>
    <row r="118" spans="5:43" ht="11.25">
      <c r="E118" s="98">
        <f t="shared" si="56"/>
        <v>10</v>
      </c>
      <c r="F118" s="91">
        <f t="shared" si="66"/>
        <v>113</v>
      </c>
      <c r="G118" s="86">
        <f t="shared" si="67"/>
        <v>115</v>
      </c>
      <c r="H118" s="86">
        <f t="shared" si="62"/>
        <v>117</v>
      </c>
      <c r="I118" s="92">
        <f t="shared" si="72"/>
        <v>43135</v>
      </c>
      <c r="J118" s="86">
        <f t="shared" si="73"/>
        <v>31</v>
      </c>
      <c r="K118" s="85" t="s">
        <v>6</v>
      </c>
      <c r="L118" s="80">
        <f t="shared" si="68"/>
        <v>1202288.8341099827</v>
      </c>
      <c r="M118" s="267">
        <f t="shared" si="65"/>
        <v>200381.47235166378</v>
      </c>
      <c r="N118" s="80">
        <f t="shared" si="69"/>
        <v>7041.308053428788</v>
      </c>
      <c r="P118" s="80">
        <f t="shared" si="61"/>
        <v>207422.78040509258</v>
      </c>
      <c r="Q118" s="113">
        <f t="shared" si="57"/>
        <v>970900</v>
      </c>
      <c r="R118" s="113">
        <f>Dados!C$10</f>
        <v>589475</v>
      </c>
      <c r="S118" s="113"/>
      <c r="T118" s="113"/>
      <c r="U118" s="302"/>
      <c r="V118" s="253">
        <f t="shared" si="49"/>
        <v>796897.7804050925</v>
      </c>
      <c r="W118" s="253">
        <f t="shared" si="50"/>
        <v>970900</v>
      </c>
      <c r="X118" s="253">
        <f t="shared" si="51"/>
        <v>9991403.059586542</v>
      </c>
      <c r="Y118" s="254">
        <f t="shared" si="52"/>
        <v>152223.32647604143</v>
      </c>
      <c r="Z118" s="287">
        <f t="shared" si="53"/>
        <v>51829940.234891325</v>
      </c>
      <c r="AA118" s="254">
        <f t="shared" si="54"/>
        <v>185461.21134941507</v>
      </c>
      <c r="AB118" s="293">
        <f t="shared" si="55"/>
        <v>52741714.733903475</v>
      </c>
      <c r="AC118" s="45"/>
      <c r="AD118" s="98">
        <f t="shared" si="70"/>
        <v>113</v>
      </c>
      <c r="AE118" s="91">
        <f t="shared" si="74"/>
        <v>114</v>
      </c>
      <c r="AF118" s="98">
        <f t="shared" si="64"/>
        <v>117</v>
      </c>
      <c r="AG118" s="106">
        <f t="shared" si="71"/>
        <v>9</v>
      </c>
      <c r="AP118" s="3" t="e">
        <f>#REF!/#REF!</f>
        <v>#REF!</v>
      </c>
      <c r="AQ118" s="3" t="e">
        <f t="shared" si="63"/>
        <v>#REF!</v>
      </c>
    </row>
    <row r="119" spans="5:43" ht="11.25">
      <c r="E119" s="98">
        <f t="shared" si="56"/>
        <v>10</v>
      </c>
      <c r="F119" s="91">
        <f t="shared" si="66"/>
        <v>114</v>
      </c>
      <c r="G119" s="86">
        <f t="shared" si="67"/>
        <v>116</v>
      </c>
      <c r="H119" s="86">
        <f t="shared" si="62"/>
        <v>118</v>
      </c>
      <c r="I119" s="92">
        <f t="shared" si="72"/>
        <v>43163</v>
      </c>
      <c r="J119" s="86">
        <f t="shared" si="73"/>
        <v>28</v>
      </c>
      <c r="K119" s="85" t="s">
        <v>6</v>
      </c>
      <c r="L119" s="80">
        <f t="shared" si="68"/>
        <v>1003958.851424983</v>
      </c>
      <c r="M119" s="267">
        <f t="shared" si="65"/>
        <v>200791.7702849966</v>
      </c>
      <c r="N119" s="80">
        <f t="shared" si="69"/>
        <v>6047.764906650764</v>
      </c>
      <c r="P119" s="80">
        <f t="shared" si="61"/>
        <v>206839.53519164736</v>
      </c>
      <c r="Q119" s="113">
        <f t="shared" si="57"/>
        <v>970900</v>
      </c>
      <c r="R119" s="113">
        <f>Dados!C$10</f>
        <v>589475</v>
      </c>
      <c r="S119" s="113"/>
      <c r="T119" s="113"/>
      <c r="U119" s="302"/>
      <c r="V119" s="253">
        <f t="shared" si="49"/>
        <v>796314.5351916474</v>
      </c>
      <c r="W119" s="253">
        <f t="shared" si="50"/>
        <v>970900</v>
      </c>
      <c r="X119" s="253">
        <f t="shared" si="51"/>
        <v>10165988.524394894</v>
      </c>
      <c r="Y119" s="254">
        <f t="shared" si="52"/>
        <v>149919.07910407064</v>
      </c>
      <c r="Z119" s="287">
        <f t="shared" si="53"/>
        <v>51979859.3139954</v>
      </c>
      <c r="AA119" s="254">
        <f t="shared" si="54"/>
        <v>182787.61402629857</v>
      </c>
      <c r="AB119" s="293">
        <f t="shared" si="55"/>
        <v>52924502.347929776</v>
      </c>
      <c r="AC119" s="45"/>
      <c r="AD119" s="98">
        <f t="shared" si="70"/>
        <v>114</v>
      </c>
      <c r="AE119" s="91">
        <f t="shared" si="74"/>
        <v>115</v>
      </c>
      <c r="AF119" s="98">
        <f t="shared" si="64"/>
        <v>118</v>
      </c>
      <c r="AG119" s="106">
        <f t="shared" si="71"/>
        <v>9</v>
      </c>
      <c r="AP119" s="3" t="e">
        <f>#REF!/#REF!</f>
        <v>#REF!</v>
      </c>
      <c r="AQ119" s="3" t="e">
        <f t="shared" si="63"/>
        <v>#REF!</v>
      </c>
    </row>
    <row r="120" spans="5:43" ht="11.25">
      <c r="E120" s="98">
        <f t="shared" si="56"/>
        <v>10</v>
      </c>
      <c r="F120" s="91">
        <f t="shared" si="66"/>
        <v>115</v>
      </c>
      <c r="G120" s="86">
        <f t="shared" si="67"/>
        <v>117</v>
      </c>
      <c r="H120" s="86">
        <f t="shared" si="62"/>
        <v>119</v>
      </c>
      <c r="I120" s="92">
        <f t="shared" si="72"/>
        <v>43194</v>
      </c>
      <c r="J120" s="86">
        <f t="shared" si="73"/>
        <v>31</v>
      </c>
      <c r="K120" s="85" t="s">
        <v>6</v>
      </c>
      <c r="L120" s="80">
        <f t="shared" si="68"/>
        <v>804652.336078919</v>
      </c>
      <c r="M120" s="267">
        <f t="shared" si="65"/>
        <v>201163.08401972975</v>
      </c>
      <c r="N120" s="80">
        <f t="shared" si="69"/>
        <v>4560.293685534893</v>
      </c>
      <c r="P120" s="80">
        <f t="shared" si="61"/>
        <v>205723.37770526463</v>
      </c>
      <c r="Q120" s="113">
        <f t="shared" si="57"/>
        <v>970900</v>
      </c>
      <c r="R120" s="113">
        <f>Dados!C$10</f>
        <v>589475</v>
      </c>
      <c r="S120" s="113"/>
      <c r="T120" s="113"/>
      <c r="U120" s="302"/>
      <c r="V120" s="253">
        <f t="shared" si="49"/>
        <v>795198.3777052646</v>
      </c>
      <c r="W120" s="253">
        <f t="shared" si="50"/>
        <v>970900</v>
      </c>
      <c r="X120" s="253">
        <f t="shared" si="51"/>
        <v>10341690.14668963</v>
      </c>
      <c r="Y120" s="254">
        <f t="shared" si="52"/>
        <v>147550.74956105006</v>
      </c>
      <c r="Z120" s="287">
        <f t="shared" si="53"/>
        <v>52127410.06355645</v>
      </c>
      <c r="AA120" s="254">
        <f t="shared" si="54"/>
        <v>180152.55911641315</v>
      </c>
      <c r="AB120" s="293">
        <f t="shared" si="55"/>
        <v>53104654.90704619</v>
      </c>
      <c r="AC120" s="45"/>
      <c r="AD120" s="98">
        <f t="shared" si="70"/>
        <v>115</v>
      </c>
      <c r="AE120" s="91">
        <f t="shared" si="74"/>
        <v>116</v>
      </c>
      <c r="AF120" s="98">
        <f t="shared" si="64"/>
        <v>119</v>
      </c>
      <c r="AG120" s="106">
        <f t="shared" si="71"/>
        <v>9</v>
      </c>
      <c r="AP120" s="3" t="e">
        <f>#REF!/#REF!</f>
        <v>#REF!</v>
      </c>
      <c r="AQ120" s="3" t="e">
        <f t="shared" si="63"/>
        <v>#REF!</v>
      </c>
    </row>
    <row r="121" spans="5:43" ht="11.25">
      <c r="E121" s="98">
        <f t="shared" si="56"/>
        <v>10</v>
      </c>
      <c r="F121" s="91">
        <f t="shared" si="66"/>
        <v>116</v>
      </c>
      <c r="G121" s="86">
        <f t="shared" si="67"/>
        <v>118</v>
      </c>
      <c r="H121" s="86">
        <f t="shared" si="62"/>
        <v>120</v>
      </c>
      <c r="I121" s="92">
        <f t="shared" si="72"/>
        <v>43224</v>
      </c>
      <c r="J121" s="86">
        <f t="shared" si="73"/>
        <v>30</v>
      </c>
      <c r="K121" s="85" t="s">
        <v>6</v>
      </c>
      <c r="L121" s="80">
        <f t="shared" si="68"/>
        <v>604724.9471062538</v>
      </c>
      <c r="M121" s="267">
        <f t="shared" si="65"/>
        <v>201574.98236875128</v>
      </c>
      <c r="N121" s="80">
        <f t="shared" si="69"/>
        <v>4047.569953350727</v>
      </c>
      <c r="P121" s="80">
        <f t="shared" si="61"/>
        <v>205622.552322102</v>
      </c>
      <c r="Q121" s="113">
        <f t="shared" si="57"/>
        <v>970900</v>
      </c>
      <c r="R121" s="113">
        <f>Dados!C$10</f>
        <v>589475</v>
      </c>
      <c r="S121" s="113"/>
      <c r="T121" s="113"/>
      <c r="U121" s="302"/>
      <c r="V121" s="253">
        <f t="shared" si="49"/>
        <v>795097.552322102</v>
      </c>
      <c r="W121" s="253">
        <f t="shared" si="50"/>
        <v>970900</v>
      </c>
      <c r="X121" s="253">
        <f t="shared" si="51"/>
        <v>10517492.594367526</v>
      </c>
      <c r="Y121" s="254">
        <f t="shared" si="52"/>
        <v>145405.22843882028</v>
      </c>
      <c r="Z121" s="287">
        <f t="shared" si="53"/>
        <v>52272815.291995265</v>
      </c>
      <c r="AA121" s="254">
        <f t="shared" si="54"/>
        <v>177555.49099471964</v>
      </c>
      <c r="AB121" s="293">
        <f t="shared" si="55"/>
        <v>53282210.39804091</v>
      </c>
      <c r="AC121" s="45"/>
      <c r="AD121" s="98">
        <f t="shared" si="70"/>
        <v>116</v>
      </c>
      <c r="AE121" s="91">
        <f t="shared" si="74"/>
        <v>117</v>
      </c>
      <c r="AF121" s="98">
        <f t="shared" si="64"/>
        <v>120</v>
      </c>
      <c r="AG121" s="106">
        <f t="shared" si="71"/>
        <v>9</v>
      </c>
      <c r="AP121" s="3" t="e">
        <f>#REF!/#REF!</f>
        <v>#REF!</v>
      </c>
      <c r="AQ121" s="3" t="e">
        <f t="shared" si="63"/>
        <v>#REF!</v>
      </c>
    </row>
    <row r="122" spans="5:43" ht="11.25">
      <c r="E122" s="98">
        <f t="shared" si="56"/>
        <v>10</v>
      </c>
      <c r="F122" s="91">
        <f t="shared" si="66"/>
        <v>117</v>
      </c>
      <c r="G122" s="86">
        <f t="shared" si="67"/>
        <v>119</v>
      </c>
      <c r="H122" s="86">
        <f t="shared" si="62"/>
        <v>121</v>
      </c>
      <c r="I122" s="92">
        <f t="shared" si="72"/>
        <v>43255</v>
      </c>
      <c r="J122" s="86">
        <f t="shared" si="73"/>
        <v>31</v>
      </c>
      <c r="K122" s="85" t="s">
        <v>6</v>
      </c>
      <c r="L122" s="80">
        <f t="shared" si="68"/>
        <v>403948.79336486233</v>
      </c>
      <c r="M122" s="267">
        <f t="shared" si="65"/>
        <v>201974.39668243116</v>
      </c>
      <c r="N122" s="80">
        <f t="shared" si="69"/>
        <v>2943.5292581647623</v>
      </c>
      <c r="P122" s="80">
        <f t="shared" si="61"/>
        <v>204917.92594059592</v>
      </c>
      <c r="Q122" s="113">
        <f t="shared" si="57"/>
        <v>970900</v>
      </c>
      <c r="R122" s="113">
        <f>Dados!C$10</f>
        <v>589475</v>
      </c>
      <c r="S122" s="113"/>
      <c r="T122" s="113"/>
      <c r="U122" s="302"/>
      <c r="V122" s="253">
        <f t="shared" si="49"/>
        <v>794392.9259405959</v>
      </c>
      <c r="W122" s="253">
        <f t="shared" si="50"/>
        <v>970900</v>
      </c>
      <c r="X122" s="253">
        <f t="shared" si="51"/>
        <v>10693999.66842693</v>
      </c>
      <c r="Y122" s="254">
        <f t="shared" si="52"/>
        <v>143182.0732086172</v>
      </c>
      <c r="Z122" s="287">
        <f t="shared" si="53"/>
        <v>52415997.36520388</v>
      </c>
      <c r="AA122" s="254">
        <f t="shared" si="54"/>
        <v>174995.86204603477</v>
      </c>
      <c r="AB122" s="293">
        <f t="shared" si="55"/>
        <v>53457206.260086946</v>
      </c>
      <c r="AC122" s="45"/>
      <c r="AD122" s="98">
        <f t="shared" si="70"/>
        <v>117</v>
      </c>
      <c r="AE122" s="91">
        <f t="shared" si="74"/>
        <v>118</v>
      </c>
      <c r="AF122" s="98">
        <f t="shared" si="64"/>
        <v>121</v>
      </c>
      <c r="AG122" s="106">
        <f t="shared" si="71"/>
        <v>10</v>
      </c>
      <c r="AP122" s="3" t="e">
        <f>#REF!/#REF!</f>
        <v>#REF!</v>
      </c>
      <c r="AQ122" s="3" t="e">
        <f t="shared" si="63"/>
        <v>#REF!</v>
      </c>
    </row>
    <row r="123" spans="5:43" ht="11.25">
      <c r="E123" s="98">
        <f t="shared" si="56"/>
        <v>10</v>
      </c>
      <c r="F123" s="91">
        <f t="shared" si="66"/>
        <v>118</v>
      </c>
      <c r="G123" s="86">
        <f t="shared" si="67"/>
        <v>120</v>
      </c>
      <c r="H123" s="86">
        <f t="shared" si="62"/>
        <v>122</v>
      </c>
      <c r="I123" s="92">
        <f t="shared" si="72"/>
        <v>43285</v>
      </c>
      <c r="J123" s="86">
        <f t="shared" si="73"/>
        <v>30</v>
      </c>
      <c r="K123" s="85" t="s">
        <v>6</v>
      </c>
      <c r="L123" s="80">
        <f t="shared" si="68"/>
        <v>202387.9562624282</v>
      </c>
      <c r="M123" s="267">
        <f t="shared" si="65"/>
        <v>202387.9562624282</v>
      </c>
      <c r="N123" s="80">
        <f t="shared" si="69"/>
        <v>2031.9471222606865</v>
      </c>
      <c r="P123" s="80">
        <f t="shared" si="61"/>
        <v>204419.9033846889</v>
      </c>
      <c r="Q123" s="113">
        <f t="shared" si="57"/>
        <v>970900</v>
      </c>
      <c r="R123" s="113">
        <f>Dados!C$10</f>
        <v>589475</v>
      </c>
      <c r="S123" s="113"/>
      <c r="T123" s="113"/>
      <c r="U123" s="302"/>
      <c r="V123" s="253">
        <f t="shared" si="49"/>
        <v>793894.9033846889</v>
      </c>
      <c r="W123" s="253">
        <f t="shared" si="50"/>
        <v>970900</v>
      </c>
      <c r="X123" s="253">
        <f t="shared" si="51"/>
        <v>10871004.765042242</v>
      </c>
      <c r="Y123" s="254">
        <f t="shared" si="52"/>
        <v>141029.4993324639</v>
      </c>
      <c r="Z123" s="287">
        <f t="shared" si="53"/>
        <v>52557026.864536345</v>
      </c>
      <c r="AA123" s="254">
        <f t="shared" si="54"/>
        <v>172473.13254956205</v>
      </c>
      <c r="AB123" s="293">
        <f t="shared" si="55"/>
        <v>53629679.39263651</v>
      </c>
      <c r="AC123" s="45"/>
      <c r="AD123" s="98">
        <f t="shared" si="70"/>
        <v>118</v>
      </c>
      <c r="AE123" s="91">
        <f t="shared" si="74"/>
        <v>119</v>
      </c>
      <c r="AF123" s="98">
        <f t="shared" si="64"/>
        <v>122</v>
      </c>
      <c r="AG123" s="106">
        <f t="shared" si="71"/>
        <v>10</v>
      </c>
      <c r="AP123" s="3" t="e">
        <f>#REF!/#REF!</f>
        <v>#REF!</v>
      </c>
      <c r="AQ123" s="3" t="e">
        <f t="shared" si="63"/>
        <v>#REF!</v>
      </c>
    </row>
    <row r="124" spans="5:43" ht="11.25">
      <c r="E124" s="98">
        <f t="shared" si="56"/>
        <v>10</v>
      </c>
      <c r="F124" s="91">
        <f t="shared" si="66"/>
        <v>119</v>
      </c>
      <c r="G124" s="86">
        <f t="shared" si="67"/>
        <v>121</v>
      </c>
      <c r="H124" s="86">
        <f t="shared" si="62"/>
        <v>123</v>
      </c>
      <c r="I124" s="92">
        <f t="shared" si="72"/>
        <v>43316</v>
      </c>
      <c r="J124" s="86">
        <f t="shared" si="73"/>
        <v>31</v>
      </c>
      <c r="K124" s="85" t="s">
        <v>6</v>
      </c>
      <c r="L124" s="80">
        <f t="shared" si="68"/>
        <v>0</v>
      </c>
      <c r="M124" s="267"/>
      <c r="N124" s="80">
        <f t="shared" si="69"/>
        <v>985.1336109240312</v>
      </c>
      <c r="P124" s="80">
        <f t="shared" si="61"/>
        <v>985.1336109240312</v>
      </c>
      <c r="Q124" s="113">
        <f t="shared" si="57"/>
        <v>970900</v>
      </c>
      <c r="R124" s="113">
        <f>Dados!C$10</f>
        <v>589475</v>
      </c>
      <c r="S124" s="113"/>
      <c r="T124" s="113"/>
      <c r="U124" s="302"/>
      <c r="V124" s="253">
        <f t="shared" si="49"/>
        <v>590460.133610924</v>
      </c>
      <c r="W124" s="253">
        <f t="shared" si="50"/>
        <v>970900</v>
      </c>
      <c r="X124" s="253">
        <f t="shared" si="51"/>
        <v>11251444.631431317</v>
      </c>
      <c r="Y124" s="254">
        <f t="shared" si="52"/>
        <v>103378.73237197472</v>
      </c>
      <c r="Z124" s="287">
        <f t="shared" si="53"/>
        <v>52660405.596908316</v>
      </c>
      <c r="AA124" s="254">
        <f t="shared" si="54"/>
        <v>169986.77056508616</v>
      </c>
      <c r="AB124" s="293">
        <f t="shared" si="55"/>
        <v>53799666.16320159</v>
      </c>
      <c r="AC124" s="45"/>
      <c r="AD124" s="98">
        <f>AD123+1</f>
        <v>119</v>
      </c>
      <c r="AE124" s="91">
        <f t="shared" si="74"/>
        <v>120</v>
      </c>
      <c r="AF124" s="98">
        <f t="shared" si="64"/>
        <v>123</v>
      </c>
      <c r="AG124" s="106">
        <f t="shared" si="71"/>
        <v>10</v>
      </c>
      <c r="AP124" s="3" t="e">
        <f>#REF!/#REF!</f>
        <v>#REF!</v>
      </c>
      <c r="AQ124" s="3" t="e">
        <f t="shared" si="63"/>
        <v>#REF!</v>
      </c>
    </row>
    <row r="125" spans="5:43" ht="12" thickBot="1">
      <c r="E125" s="298">
        <f t="shared" si="56"/>
        <v>10</v>
      </c>
      <c r="F125" s="89">
        <f t="shared" si="66"/>
        <v>120</v>
      </c>
      <c r="G125" s="83">
        <f t="shared" si="67"/>
        <v>122</v>
      </c>
      <c r="H125" s="83">
        <f t="shared" si="62"/>
        <v>124</v>
      </c>
      <c r="I125" s="90">
        <f t="shared" si="72"/>
        <v>43347</v>
      </c>
      <c r="J125" s="83">
        <f t="shared" si="73"/>
        <v>31</v>
      </c>
      <c r="K125" s="89" t="s">
        <v>6</v>
      </c>
      <c r="L125" s="81">
        <f t="shared" si="68"/>
        <v>0</v>
      </c>
      <c r="M125" s="81">
        <f aca="true" t="shared" si="75" ref="M125:M133">L125/(144-G124)</f>
        <v>0</v>
      </c>
      <c r="N125" s="81">
        <f t="shared" si="69"/>
        <v>0</v>
      </c>
      <c r="O125" s="81"/>
      <c r="P125" s="81">
        <f t="shared" si="61"/>
        <v>0</v>
      </c>
      <c r="Q125" s="99">
        <f t="shared" si="57"/>
        <v>970900</v>
      </c>
      <c r="R125" s="113">
        <f>Dados!C$10</f>
        <v>589475</v>
      </c>
      <c r="S125" s="113"/>
      <c r="T125" s="113"/>
      <c r="U125" s="303"/>
      <c r="V125" s="253">
        <f t="shared" si="49"/>
        <v>589475</v>
      </c>
      <c r="W125" s="258">
        <f t="shared" si="50"/>
        <v>970900</v>
      </c>
      <c r="X125" s="258">
        <f t="shared" si="51"/>
        <v>11632869.631431317</v>
      </c>
      <c r="Y125" s="254">
        <f t="shared" si="52"/>
        <v>101718.43860549136</v>
      </c>
      <c r="Z125" s="286">
        <f t="shared" si="53"/>
        <v>52762124.03551381</v>
      </c>
      <c r="AA125" s="259">
        <f t="shared" si="54"/>
        <v>167536.2518208093</v>
      </c>
      <c r="AB125" s="292">
        <f t="shared" si="55"/>
        <v>53967202.4150224</v>
      </c>
      <c r="AC125" s="47">
        <f>(Z125-AB125)/Z125</f>
        <v>-0.022839838265371244</v>
      </c>
      <c r="AD125" s="98">
        <f>AD124+1</f>
        <v>120</v>
      </c>
      <c r="AE125" s="91">
        <f t="shared" si="74"/>
        <v>121</v>
      </c>
      <c r="AF125" s="98">
        <f t="shared" si="64"/>
        <v>124</v>
      </c>
      <c r="AG125" s="106">
        <f t="shared" si="71"/>
        <v>10</v>
      </c>
      <c r="AP125" s="3" t="e">
        <f>#REF!/#REF!</f>
        <v>#REF!</v>
      </c>
      <c r="AQ125" s="3" t="e">
        <f t="shared" si="63"/>
        <v>#REF!</v>
      </c>
    </row>
    <row r="126" spans="5:43" ht="11.25">
      <c r="E126" s="98">
        <f t="shared" si="56"/>
        <v>11</v>
      </c>
      <c r="F126" s="91">
        <f t="shared" si="66"/>
        <v>121</v>
      </c>
      <c r="G126" s="86">
        <f t="shared" si="67"/>
        <v>123</v>
      </c>
      <c r="H126" s="86">
        <f t="shared" si="62"/>
        <v>125</v>
      </c>
      <c r="I126" s="92">
        <f t="shared" si="72"/>
        <v>43377</v>
      </c>
      <c r="J126" s="86">
        <f t="shared" si="73"/>
        <v>30</v>
      </c>
      <c r="K126" s="85" t="s">
        <v>6</v>
      </c>
      <c r="L126" s="80">
        <f t="shared" si="68"/>
        <v>0</v>
      </c>
      <c r="M126" s="80">
        <f t="shared" si="75"/>
        <v>0</v>
      </c>
      <c r="N126" s="80">
        <f t="shared" si="69"/>
        <v>0</v>
      </c>
      <c r="P126" s="80">
        <f t="shared" si="61"/>
        <v>0</v>
      </c>
      <c r="Q126" s="113">
        <f t="shared" si="57"/>
        <v>970900</v>
      </c>
      <c r="R126" s="113">
        <f>Dados!C$10</f>
        <v>589475</v>
      </c>
      <c r="S126" s="113"/>
      <c r="T126" s="113"/>
      <c r="U126" s="302"/>
      <c r="V126" s="253">
        <f t="shared" si="49"/>
        <v>589475</v>
      </c>
      <c r="W126" s="253">
        <f t="shared" si="50"/>
        <v>970900</v>
      </c>
      <c r="X126" s="253">
        <f t="shared" si="51"/>
        <v>12014294.631431317</v>
      </c>
      <c r="Y126" s="254">
        <f t="shared" si="52"/>
        <v>100252.07190170194</v>
      </c>
      <c r="Z126" s="287">
        <f t="shared" si="53"/>
        <v>52862376.10741551</v>
      </c>
      <c r="AA126" s="254">
        <f t="shared" si="54"/>
        <v>165121.0596028032</v>
      </c>
      <c r="AB126" s="293">
        <f t="shared" si="55"/>
        <v>54132323.47462521</v>
      </c>
      <c r="AC126" s="45"/>
      <c r="AD126" s="98">
        <f aca="true" t="shared" si="76" ref="AD126:AD189">AD125+1</f>
        <v>121</v>
      </c>
      <c r="AE126" s="91">
        <f t="shared" si="74"/>
        <v>122</v>
      </c>
      <c r="AF126" s="98">
        <f t="shared" si="64"/>
        <v>125</v>
      </c>
      <c r="AG126" s="106">
        <f t="shared" si="71"/>
        <v>10</v>
      </c>
      <c r="AP126" s="3" t="e">
        <f>#REF!/#REF!</f>
        <v>#REF!</v>
      </c>
      <c r="AQ126" s="3" t="e">
        <f t="shared" si="63"/>
        <v>#REF!</v>
      </c>
    </row>
    <row r="127" spans="5:43" ht="11.25">
      <c r="E127" s="98">
        <f t="shared" si="56"/>
        <v>11</v>
      </c>
      <c r="F127" s="91">
        <f t="shared" si="66"/>
        <v>122</v>
      </c>
      <c r="G127" s="86">
        <f t="shared" si="67"/>
        <v>124</v>
      </c>
      <c r="H127" s="86">
        <f t="shared" si="62"/>
        <v>126</v>
      </c>
      <c r="I127" s="92">
        <f t="shared" si="72"/>
        <v>43408</v>
      </c>
      <c r="J127" s="86">
        <f t="shared" si="73"/>
        <v>31</v>
      </c>
      <c r="K127" s="85" t="s">
        <v>6</v>
      </c>
      <c r="L127" s="80">
        <f t="shared" si="68"/>
        <v>0</v>
      </c>
      <c r="M127" s="80">
        <f t="shared" si="75"/>
        <v>0</v>
      </c>
      <c r="N127" s="80">
        <f t="shared" si="69"/>
        <v>0</v>
      </c>
      <c r="P127" s="80">
        <f t="shared" si="61"/>
        <v>0</v>
      </c>
      <c r="Q127" s="113">
        <f t="shared" si="57"/>
        <v>970900</v>
      </c>
      <c r="R127" s="113">
        <f>Dados!C$10</f>
        <v>589475</v>
      </c>
      <c r="S127" s="113"/>
      <c r="T127" s="113"/>
      <c r="U127" s="302"/>
      <c r="V127" s="253">
        <f t="shared" si="49"/>
        <v>589475</v>
      </c>
      <c r="W127" s="253">
        <f t="shared" si="50"/>
        <v>970900</v>
      </c>
      <c r="X127" s="253">
        <f t="shared" si="51"/>
        <v>12395719.631431317</v>
      </c>
      <c r="Y127" s="254">
        <f t="shared" si="52"/>
        <v>98806.84424939092</v>
      </c>
      <c r="Z127" s="287">
        <f t="shared" si="53"/>
        <v>52961182.9516649</v>
      </c>
      <c r="AA127" s="254">
        <f t="shared" si="54"/>
        <v>162740.68464605566</v>
      </c>
      <c r="AB127" s="293">
        <f t="shared" si="55"/>
        <v>54295064.15927126</v>
      </c>
      <c r="AC127" s="45"/>
      <c r="AD127" s="98">
        <f t="shared" si="76"/>
        <v>122</v>
      </c>
      <c r="AE127" s="91">
        <f t="shared" si="74"/>
        <v>123</v>
      </c>
      <c r="AF127" s="98">
        <f t="shared" si="64"/>
        <v>126</v>
      </c>
      <c r="AG127" s="106">
        <f t="shared" si="71"/>
        <v>10</v>
      </c>
      <c r="AP127" s="3" t="e">
        <f>#REF!/#REF!</f>
        <v>#REF!</v>
      </c>
      <c r="AQ127" s="3" t="e">
        <f t="shared" si="63"/>
        <v>#REF!</v>
      </c>
    </row>
    <row r="128" spans="5:43" ht="11.25">
      <c r="E128" s="98">
        <f t="shared" si="56"/>
        <v>11</v>
      </c>
      <c r="F128" s="91">
        <f t="shared" si="66"/>
        <v>123</v>
      </c>
      <c r="G128" s="86">
        <f t="shared" si="67"/>
        <v>125</v>
      </c>
      <c r="H128" s="86">
        <f t="shared" si="62"/>
        <v>127</v>
      </c>
      <c r="I128" s="92">
        <f t="shared" si="72"/>
        <v>43438</v>
      </c>
      <c r="J128" s="86">
        <f t="shared" si="73"/>
        <v>30</v>
      </c>
      <c r="K128" s="85" t="s">
        <v>6</v>
      </c>
      <c r="L128" s="80">
        <f t="shared" si="68"/>
        <v>0</v>
      </c>
      <c r="M128" s="80">
        <f t="shared" si="75"/>
        <v>0</v>
      </c>
      <c r="N128" s="80">
        <f t="shared" si="69"/>
        <v>0</v>
      </c>
      <c r="P128" s="80">
        <f t="shared" si="61"/>
        <v>0</v>
      </c>
      <c r="Q128" s="113">
        <f t="shared" si="57"/>
        <v>970900</v>
      </c>
      <c r="R128" s="113">
        <f>Dados!C$10</f>
        <v>589475</v>
      </c>
      <c r="S128" s="113"/>
      <c r="T128" s="113"/>
      <c r="U128" s="302"/>
      <c r="V128" s="253">
        <f t="shared" si="49"/>
        <v>589475</v>
      </c>
      <c r="W128" s="253">
        <f t="shared" si="50"/>
        <v>970900</v>
      </c>
      <c r="X128" s="253">
        <f t="shared" si="51"/>
        <v>12777144.631431317</v>
      </c>
      <c r="Y128" s="254">
        <f t="shared" si="52"/>
        <v>97382.4509093029</v>
      </c>
      <c r="Z128" s="287">
        <f t="shared" si="53"/>
        <v>53058565.402574204</v>
      </c>
      <c r="AA128" s="254">
        <f t="shared" si="54"/>
        <v>160394.62502708714</v>
      </c>
      <c r="AB128" s="293">
        <f t="shared" si="55"/>
        <v>54455458.78429835</v>
      </c>
      <c r="AC128" s="45"/>
      <c r="AD128" s="98">
        <f t="shared" si="76"/>
        <v>123</v>
      </c>
      <c r="AE128" s="91">
        <f t="shared" si="74"/>
        <v>124</v>
      </c>
      <c r="AF128" s="98">
        <f t="shared" si="64"/>
        <v>127</v>
      </c>
      <c r="AG128" s="106">
        <f t="shared" si="71"/>
        <v>10</v>
      </c>
      <c r="AP128" s="3" t="e">
        <f>#REF!/#REF!</f>
        <v>#REF!</v>
      </c>
      <c r="AQ128" s="3" t="e">
        <f t="shared" si="63"/>
        <v>#REF!</v>
      </c>
    </row>
    <row r="129" spans="5:43" ht="11.25">
      <c r="E129" s="98">
        <f t="shared" si="56"/>
        <v>11</v>
      </c>
      <c r="F129" s="91">
        <f t="shared" si="66"/>
        <v>124</v>
      </c>
      <c r="G129" s="86">
        <f t="shared" si="67"/>
        <v>126</v>
      </c>
      <c r="H129" s="86">
        <f t="shared" si="62"/>
        <v>128</v>
      </c>
      <c r="I129" s="92">
        <f t="shared" si="72"/>
        <v>43469</v>
      </c>
      <c r="J129" s="86">
        <f t="shared" si="73"/>
        <v>31</v>
      </c>
      <c r="K129" s="85" t="s">
        <v>6</v>
      </c>
      <c r="L129" s="80">
        <f t="shared" si="68"/>
        <v>0</v>
      </c>
      <c r="M129" s="80">
        <f t="shared" si="75"/>
        <v>0</v>
      </c>
      <c r="N129" s="80">
        <f t="shared" si="69"/>
        <v>0</v>
      </c>
      <c r="P129" s="80">
        <f t="shared" si="61"/>
        <v>0</v>
      </c>
      <c r="Q129" s="113">
        <f t="shared" si="57"/>
        <v>970900</v>
      </c>
      <c r="R129" s="113">
        <f>Dados!C$10</f>
        <v>589475</v>
      </c>
      <c r="S129" s="113"/>
      <c r="T129" s="113"/>
      <c r="U129" s="302"/>
      <c r="V129" s="253">
        <f t="shared" si="49"/>
        <v>589475</v>
      </c>
      <c r="W129" s="253">
        <f t="shared" si="50"/>
        <v>970900</v>
      </c>
      <c r="X129" s="253">
        <f t="shared" si="51"/>
        <v>13158569.631431317</v>
      </c>
      <c r="Y129" s="254">
        <f t="shared" si="52"/>
        <v>95978.59153528475</v>
      </c>
      <c r="Z129" s="287">
        <f t="shared" si="53"/>
        <v>53154543.99410949</v>
      </c>
      <c r="AA129" s="254">
        <f t="shared" si="54"/>
        <v>158082.38605811607</v>
      </c>
      <c r="AB129" s="293">
        <f t="shared" si="55"/>
        <v>54613541.17035647</v>
      </c>
      <c r="AC129" s="45"/>
      <c r="AD129" s="98">
        <f t="shared" si="76"/>
        <v>124</v>
      </c>
      <c r="AE129" s="91">
        <f t="shared" si="74"/>
        <v>125</v>
      </c>
      <c r="AF129" s="98">
        <f aca="true" t="shared" si="77" ref="AF129:AF192">H129</f>
        <v>128</v>
      </c>
      <c r="AG129" s="106">
        <f t="shared" si="71"/>
        <v>10</v>
      </c>
      <c r="AP129" s="3" t="e">
        <f>#REF!/#REF!</f>
        <v>#REF!</v>
      </c>
      <c r="AQ129" s="3" t="e">
        <f t="shared" si="63"/>
        <v>#REF!</v>
      </c>
    </row>
    <row r="130" spans="5:43" ht="11.25">
      <c r="E130" s="98">
        <f t="shared" si="56"/>
        <v>11</v>
      </c>
      <c r="F130" s="91">
        <f t="shared" si="66"/>
        <v>125</v>
      </c>
      <c r="G130" s="86">
        <f t="shared" si="67"/>
        <v>127</v>
      </c>
      <c r="H130" s="86">
        <f t="shared" si="62"/>
        <v>129</v>
      </c>
      <c r="I130" s="92">
        <f t="shared" si="72"/>
        <v>43500</v>
      </c>
      <c r="J130" s="86">
        <f t="shared" si="73"/>
        <v>31</v>
      </c>
      <c r="K130" s="85" t="s">
        <v>6</v>
      </c>
      <c r="L130" s="80">
        <f t="shared" si="68"/>
        <v>0</v>
      </c>
      <c r="M130" s="80">
        <f t="shared" si="75"/>
        <v>0</v>
      </c>
      <c r="N130" s="80">
        <f t="shared" si="69"/>
        <v>0</v>
      </c>
      <c r="P130" s="80">
        <f t="shared" si="61"/>
        <v>0</v>
      </c>
      <c r="Q130" s="113">
        <f t="shared" si="57"/>
        <v>970900</v>
      </c>
      <c r="R130" s="113">
        <f>Dados!C$10</f>
        <v>589475</v>
      </c>
      <c r="S130" s="113"/>
      <c r="T130" s="113"/>
      <c r="U130" s="302"/>
      <c r="V130" s="253">
        <f t="shared" si="49"/>
        <v>589475</v>
      </c>
      <c r="W130" s="253">
        <f t="shared" si="50"/>
        <v>970900</v>
      </c>
      <c r="X130" s="253">
        <f t="shared" si="51"/>
        <v>13539994.631431317</v>
      </c>
      <c r="Y130" s="254">
        <f t="shared" si="52"/>
        <v>94594.97011095483</v>
      </c>
      <c r="Z130" s="287">
        <f t="shared" si="53"/>
        <v>53249138.96422044</v>
      </c>
      <c r="AA130" s="254">
        <f t="shared" si="54"/>
        <v>155803.48018274913</v>
      </c>
      <c r="AB130" s="293">
        <f t="shared" si="55"/>
        <v>54769344.65053922</v>
      </c>
      <c r="AC130" s="45"/>
      <c r="AD130" s="98">
        <f t="shared" si="76"/>
        <v>125</v>
      </c>
      <c r="AE130" s="91">
        <f t="shared" si="74"/>
        <v>126</v>
      </c>
      <c r="AF130" s="98">
        <f t="shared" si="77"/>
        <v>129</v>
      </c>
      <c r="AG130" s="106">
        <f t="shared" si="71"/>
        <v>10</v>
      </c>
      <c r="AP130" s="3" t="e">
        <f>#REF!/#REF!</f>
        <v>#REF!</v>
      </c>
      <c r="AQ130" s="3" t="e">
        <f t="shared" si="63"/>
        <v>#REF!</v>
      </c>
    </row>
    <row r="131" spans="5:43" ht="11.25">
      <c r="E131" s="98">
        <f t="shared" si="56"/>
        <v>11</v>
      </c>
      <c r="F131" s="91">
        <f t="shared" si="66"/>
        <v>126</v>
      </c>
      <c r="G131" s="86">
        <f t="shared" si="67"/>
        <v>128</v>
      </c>
      <c r="H131" s="86">
        <f t="shared" si="62"/>
        <v>130</v>
      </c>
      <c r="I131" s="92">
        <f t="shared" si="72"/>
        <v>43528</v>
      </c>
      <c r="J131" s="86">
        <f t="shared" si="73"/>
        <v>28</v>
      </c>
      <c r="K131" s="85" t="s">
        <v>6</v>
      </c>
      <c r="L131" s="80">
        <f t="shared" si="68"/>
        <v>0</v>
      </c>
      <c r="M131" s="80">
        <f t="shared" si="75"/>
        <v>0</v>
      </c>
      <c r="N131" s="80">
        <f t="shared" si="69"/>
        <v>0</v>
      </c>
      <c r="P131" s="80">
        <f t="shared" si="61"/>
        <v>0</v>
      </c>
      <c r="Q131" s="113">
        <f t="shared" si="57"/>
        <v>970900</v>
      </c>
      <c r="R131" s="113">
        <f>Dados!C$10</f>
        <v>589475</v>
      </c>
      <c r="S131" s="113"/>
      <c r="T131" s="113"/>
      <c r="U131" s="302"/>
      <c r="V131" s="253">
        <f aca="true" t="shared" si="78" ref="V131:V194">O131+P131+R131</f>
        <v>589475</v>
      </c>
      <c r="W131" s="253">
        <f aca="true" t="shared" si="79" ref="W131:W194">Q131</f>
        <v>970900</v>
      </c>
      <c r="X131" s="253">
        <f aca="true" t="shared" si="80" ref="X131:X194">W131-V131+X130</f>
        <v>13921419.631431317</v>
      </c>
      <c r="Y131" s="254">
        <f t="shared" si="52"/>
        <v>93231.29488728533</v>
      </c>
      <c r="Z131" s="287">
        <f t="shared" si="53"/>
        <v>53342370.259107724</v>
      </c>
      <c r="AA131" s="254">
        <f t="shared" si="54"/>
        <v>153557.42687317583</v>
      </c>
      <c r="AB131" s="293">
        <f t="shared" si="55"/>
        <v>54922902.0774124</v>
      </c>
      <c r="AC131" s="45"/>
      <c r="AD131" s="98">
        <f t="shared" si="76"/>
        <v>126</v>
      </c>
      <c r="AE131" s="91">
        <f t="shared" si="74"/>
        <v>127</v>
      </c>
      <c r="AF131" s="98">
        <f t="shared" si="77"/>
        <v>130</v>
      </c>
      <c r="AG131" s="106">
        <f t="shared" si="71"/>
        <v>10</v>
      </c>
      <c r="AP131" s="3" t="e">
        <f>#REF!/#REF!</f>
        <v>#REF!</v>
      </c>
      <c r="AQ131" s="3" t="e">
        <f t="shared" si="63"/>
        <v>#REF!</v>
      </c>
    </row>
    <row r="132" spans="5:43" ht="11.25">
      <c r="E132" s="98">
        <f t="shared" si="56"/>
        <v>11</v>
      </c>
      <c r="F132" s="91">
        <f t="shared" si="66"/>
        <v>127</v>
      </c>
      <c r="G132" s="86">
        <f t="shared" si="67"/>
        <v>129</v>
      </c>
      <c r="H132" s="86">
        <f t="shared" si="62"/>
        <v>131</v>
      </c>
      <c r="I132" s="92">
        <f t="shared" si="72"/>
        <v>43559</v>
      </c>
      <c r="J132" s="86">
        <f t="shared" si="73"/>
        <v>31</v>
      </c>
      <c r="K132" s="85" t="s">
        <v>6</v>
      </c>
      <c r="L132" s="80">
        <f t="shared" si="68"/>
        <v>0</v>
      </c>
      <c r="M132" s="80">
        <f t="shared" si="75"/>
        <v>0</v>
      </c>
      <c r="N132" s="80">
        <f t="shared" si="69"/>
        <v>0</v>
      </c>
      <c r="P132" s="80">
        <f t="shared" si="61"/>
        <v>0</v>
      </c>
      <c r="Q132" s="113">
        <f t="shared" si="57"/>
        <v>970900</v>
      </c>
      <c r="R132" s="113">
        <f>Dados!C$10</f>
        <v>589475</v>
      </c>
      <c r="S132" s="113"/>
      <c r="T132" s="113"/>
      <c r="U132" s="302"/>
      <c r="V132" s="253">
        <f t="shared" si="78"/>
        <v>589475</v>
      </c>
      <c r="W132" s="253">
        <f t="shared" si="79"/>
        <v>970900</v>
      </c>
      <c r="X132" s="253">
        <f t="shared" si="80"/>
        <v>14302844.631431317</v>
      </c>
      <c r="Y132" s="254">
        <f aca="true" t="shared" si="81" ref="Y132:Y195">V132/((D$26+1)^(G132-1))</f>
        <v>91887.27832108423</v>
      </c>
      <c r="Z132" s="287">
        <f aca="true" t="shared" si="82" ref="Z132:Z195">Z131+Y132</f>
        <v>53434257.53742881</v>
      </c>
      <c r="AA132" s="254">
        <f aca="true" t="shared" si="83" ref="AA132:AA195">W132/((D$26+1)^(G132-1))</f>
        <v>151343.75252884463</v>
      </c>
      <c r="AB132" s="293">
        <f t="shared" si="55"/>
        <v>55074245.82994124</v>
      </c>
      <c r="AC132" s="45"/>
      <c r="AD132" s="98">
        <f t="shared" si="76"/>
        <v>127</v>
      </c>
      <c r="AE132" s="91">
        <f t="shared" si="74"/>
        <v>128</v>
      </c>
      <c r="AF132" s="98">
        <f t="shared" si="77"/>
        <v>131</v>
      </c>
      <c r="AG132" s="106">
        <f t="shared" si="71"/>
        <v>10</v>
      </c>
      <c r="AP132" s="3" t="e">
        <f>#REF!/#REF!</f>
        <v>#REF!</v>
      </c>
      <c r="AQ132" s="3" t="e">
        <f t="shared" si="63"/>
        <v>#REF!</v>
      </c>
    </row>
    <row r="133" spans="5:43" ht="11.25">
      <c r="E133" s="98">
        <f t="shared" si="56"/>
        <v>11</v>
      </c>
      <c r="F133" s="91">
        <f t="shared" si="66"/>
        <v>128</v>
      </c>
      <c r="G133" s="86">
        <f t="shared" si="67"/>
        <v>130</v>
      </c>
      <c r="H133" s="86">
        <f t="shared" si="62"/>
        <v>132</v>
      </c>
      <c r="I133" s="92">
        <f t="shared" si="72"/>
        <v>43589</v>
      </c>
      <c r="J133" s="86">
        <f t="shared" si="73"/>
        <v>30</v>
      </c>
      <c r="K133" s="85" t="s">
        <v>6</v>
      </c>
      <c r="L133" s="80">
        <f t="shared" si="68"/>
        <v>0</v>
      </c>
      <c r="M133" s="80">
        <f t="shared" si="75"/>
        <v>0</v>
      </c>
      <c r="N133" s="80">
        <f t="shared" si="69"/>
        <v>0</v>
      </c>
      <c r="P133" s="80">
        <f t="shared" si="61"/>
        <v>0</v>
      </c>
      <c r="Q133" s="113">
        <f t="shared" si="57"/>
        <v>970900</v>
      </c>
      <c r="R133" s="113">
        <f>Dados!C$10</f>
        <v>589475</v>
      </c>
      <c r="S133" s="113"/>
      <c r="T133" s="113"/>
      <c r="U133" s="302"/>
      <c r="V133" s="253">
        <f t="shared" si="78"/>
        <v>589475</v>
      </c>
      <c r="W133" s="253">
        <f t="shared" si="79"/>
        <v>970900</v>
      </c>
      <c r="X133" s="253">
        <f t="shared" si="80"/>
        <v>14684269.631431317</v>
      </c>
      <c r="Y133" s="254">
        <f t="shared" si="81"/>
        <v>90562.6370143645</v>
      </c>
      <c r="Z133" s="287">
        <f t="shared" si="82"/>
        <v>53524820.17444318</v>
      </c>
      <c r="AA133" s="254">
        <f t="shared" si="83"/>
        <v>149161.99037660036</v>
      </c>
      <c r="AB133" s="293">
        <f aca="true" t="shared" si="84" ref="AB133:AB196">AA133+AB132</f>
        <v>55223407.82031784</v>
      </c>
      <c r="AC133" s="45"/>
      <c r="AD133" s="98">
        <f t="shared" si="76"/>
        <v>128</v>
      </c>
      <c r="AE133" s="91">
        <f t="shared" si="74"/>
        <v>129</v>
      </c>
      <c r="AF133" s="98">
        <f t="shared" si="77"/>
        <v>132</v>
      </c>
      <c r="AG133" s="106">
        <f t="shared" si="71"/>
        <v>10</v>
      </c>
      <c r="AP133" s="3" t="e">
        <f>#REF!/#REF!</f>
        <v>#REF!</v>
      </c>
      <c r="AQ133" s="3" t="e">
        <f t="shared" si="63"/>
        <v>#REF!</v>
      </c>
    </row>
    <row r="134" spans="5:43" ht="11.25">
      <c r="E134" s="98">
        <f aca="true" t="shared" si="85" ref="E134:E197">INT((AD134-1)/12)+1</f>
        <v>11</v>
      </c>
      <c r="F134" s="91">
        <f t="shared" si="66"/>
        <v>129</v>
      </c>
      <c r="G134" s="86">
        <f t="shared" si="67"/>
        <v>131</v>
      </c>
      <c r="H134" s="86">
        <f t="shared" si="62"/>
        <v>133</v>
      </c>
      <c r="I134" s="92">
        <f t="shared" si="72"/>
        <v>43620</v>
      </c>
      <c r="J134" s="86">
        <f t="shared" si="73"/>
        <v>31</v>
      </c>
      <c r="K134" s="85" t="s">
        <v>6</v>
      </c>
      <c r="L134" s="80">
        <f t="shared" si="68"/>
        <v>0</v>
      </c>
      <c r="M134" s="80">
        <f aca="true" t="shared" si="86" ref="M134:M139">L134/(144-G133)</f>
        <v>0</v>
      </c>
      <c r="N134" s="80">
        <f t="shared" si="69"/>
        <v>0</v>
      </c>
      <c r="P134" s="80">
        <f t="shared" si="61"/>
        <v>0</v>
      </c>
      <c r="Q134" s="113">
        <f aca="true" t="shared" si="87" ref="Q134:Q197">B$3*(1+B$25)^(E134-1)</f>
        <v>970900</v>
      </c>
      <c r="R134" s="113">
        <f>Dados!C$10</f>
        <v>589475</v>
      </c>
      <c r="S134" s="113"/>
      <c r="T134" s="113"/>
      <c r="U134" s="302"/>
      <c r="V134" s="253">
        <f t="shared" si="78"/>
        <v>589475</v>
      </c>
      <c r="W134" s="253">
        <f t="shared" si="79"/>
        <v>970900</v>
      </c>
      <c r="X134" s="253">
        <f t="shared" si="80"/>
        <v>15065694.631431317</v>
      </c>
      <c r="Y134" s="254">
        <f t="shared" si="81"/>
        <v>89257.09165458682</v>
      </c>
      <c r="Z134" s="287">
        <f t="shared" si="82"/>
        <v>53614077.26609776</v>
      </c>
      <c r="AA134" s="254">
        <f t="shared" si="83"/>
        <v>147011.68037226066</v>
      </c>
      <c r="AB134" s="293">
        <f t="shared" si="84"/>
        <v>55370419.5006901</v>
      </c>
      <c r="AC134" s="45"/>
      <c r="AD134" s="98">
        <f t="shared" si="76"/>
        <v>129</v>
      </c>
      <c r="AE134" s="91">
        <f t="shared" si="74"/>
        <v>130</v>
      </c>
      <c r="AF134" s="98">
        <f t="shared" si="77"/>
        <v>133</v>
      </c>
      <c r="AG134" s="106">
        <f t="shared" si="71"/>
        <v>11</v>
      </c>
      <c r="AP134" s="3" t="e">
        <f>#REF!/#REF!</f>
        <v>#REF!</v>
      </c>
      <c r="AQ134" s="3" t="e">
        <f t="shared" si="63"/>
        <v>#REF!</v>
      </c>
    </row>
    <row r="135" spans="5:43" ht="11.25">
      <c r="E135" s="98">
        <f t="shared" si="85"/>
        <v>11</v>
      </c>
      <c r="F135" s="91">
        <f t="shared" si="66"/>
        <v>130</v>
      </c>
      <c r="G135" s="86">
        <f t="shared" si="67"/>
        <v>132</v>
      </c>
      <c r="H135" s="86">
        <f t="shared" si="62"/>
        <v>134</v>
      </c>
      <c r="I135" s="92">
        <f t="shared" si="72"/>
        <v>43650</v>
      </c>
      <c r="J135" s="86">
        <f t="shared" si="73"/>
        <v>30</v>
      </c>
      <c r="K135" s="85" t="s">
        <v>6</v>
      </c>
      <c r="L135" s="80">
        <f t="shared" si="68"/>
        <v>0</v>
      </c>
      <c r="M135" s="80">
        <f t="shared" si="86"/>
        <v>0</v>
      </c>
      <c r="N135" s="80">
        <f aca="true" t="shared" si="88" ref="N135:N140">L134*((D$22+1)^J134-1)</f>
        <v>0</v>
      </c>
      <c r="P135" s="80">
        <f aca="true" t="shared" si="89" ref="P135:P140">N135+M135</f>
        <v>0</v>
      </c>
      <c r="Q135" s="113">
        <f t="shared" si="87"/>
        <v>970900</v>
      </c>
      <c r="R135" s="113">
        <f>Dados!C$10</f>
        <v>589475</v>
      </c>
      <c r="S135" s="113"/>
      <c r="T135" s="113"/>
      <c r="U135" s="302"/>
      <c r="V135" s="253">
        <f t="shared" si="78"/>
        <v>589475</v>
      </c>
      <c r="W135" s="253">
        <f t="shared" si="79"/>
        <v>970900</v>
      </c>
      <c r="X135" s="253">
        <f t="shared" si="80"/>
        <v>15447119.631431317</v>
      </c>
      <c r="Y135" s="254">
        <f t="shared" si="81"/>
        <v>87970.36695576414</v>
      </c>
      <c r="Z135" s="287">
        <f t="shared" si="82"/>
        <v>53702047.63305353</v>
      </c>
      <c r="AA135" s="254">
        <f t="shared" si="83"/>
        <v>144892.3691036115</v>
      </c>
      <c r="AB135" s="293">
        <f t="shared" si="84"/>
        <v>55515311.86979371</v>
      </c>
      <c r="AC135" s="45"/>
      <c r="AD135" s="98">
        <f t="shared" si="76"/>
        <v>130</v>
      </c>
      <c r="AE135" s="91">
        <f t="shared" si="74"/>
        <v>131</v>
      </c>
      <c r="AF135" s="98">
        <f t="shared" si="77"/>
        <v>134</v>
      </c>
      <c r="AG135" s="106">
        <f t="shared" si="71"/>
        <v>11</v>
      </c>
      <c r="AP135" s="3" t="e">
        <f>#REF!/#REF!</f>
        <v>#REF!</v>
      </c>
      <c r="AQ135" s="3" t="e">
        <f t="shared" si="63"/>
        <v>#REF!</v>
      </c>
    </row>
    <row r="136" spans="5:43" ht="11.25">
      <c r="E136" s="98">
        <f t="shared" si="85"/>
        <v>11</v>
      </c>
      <c r="F136" s="91">
        <f t="shared" si="66"/>
        <v>131</v>
      </c>
      <c r="G136" s="86">
        <f t="shared" si="67"/>
        <v>133</v>
      </c>
      <c r="H136" s="86">
        <f aca="true" t="shared" si="90" ref="H136:H159">H135+1</f>
        <v>135</v>
      </c>
      <c r="I136" s="92">
        <f t="shared" si="72"/>
        <v>43681</v>
      </c>
      <c r="J136" s="86">
        <f t="shared" si="73"/>
        <v>31</v>
      </c>
      <c r="K136" s="85" t="s">
        <v>6</v>
      </c>
      <c r="L136" s="80">
        <f t="shared" si="68"/>
        <v>0</v>
      </c>
      <c r="M136" s="80">
        <f t="shared" si="86"/>
        <v>0</v>
      </c>
      <c r="N136" s="80">
        <f t="shared" si="88"/>
        <v>0</v>
      </c>
      <c r="P136" s="80">
        <f t="shared" si="89"/>
        <v>0</v>
      </c>
      <c r="Q136" s="113">
        <f t="shared" si="87"/>
        <v>970900</v>
      </c>
      <c r="R136" s="113">
        <f>Dados!C$10</f>
        <v>589475</v>
      </c>
      <c r="S136" s="113"/>
      <c r="T136" s="113"/>
      <c r="U136" s="302"/>
      <c r="V136" s="253">
        <f t="shared" si="78"/>
        <v>589475</v>
      </c>
      <c r="W136" s="253">
        <f t="shared" si="79"/>
        <v>970900</v>
      </c>
      <c r="X136" s="253">
        <f t="shared" si="80"/>
        <v>15828544.631431317</v>
      </c>
      <c r="Y136" s="254">
        <f t="shared" si="81"/>
        <v>86702.19160041508</v>
      </c>
      <c r="Z136" s="287">
        <f t="shared" si="82"/>
        <v>53788749.82465394</v>
      </c>
      <c r="AA136" s="254">
        <f t="shared" si="83"/>
        <v>142803.60969480133</v>
      </c>
      <c r="AB136" s="293">
        <f t="shared" si="84"/>
        <v>55658115.479488514</v>
      </c>
      <c r="AC136" s="45"/>
      <c r="AD136" s="98">
        <f t="shared" si="76"/>
        <v>131</v>
      </c>
      <c r="AE136" s="91">
        <f t="shared" si="74"/>
        <v>132</v>
      </c>
      <c r="AF136" s="98">
        <f t="shared" si="77"/>
        <v>135</v>
      </c>
      <c r="AG136" s="106">
        <f t="shared" si="71"/>
        <v>11</v>
      </c>
      <c r="AH136" s="12"/>
      <c r="AI136" s="23"/>
      <c r="AP136" s="3" t="e">
        <f>#REF!/#REF!</f>
        <v>#REF!</v>
      </c>
      <c r="AQ136" s="3" t="e">
        <f aca="true" t="shared" si="91" ref="AQ136:AQ165">LN(AP136)</f>
        <v>#REF!</v>
      </c>
    </row>
    <row r="137" spans="5:43" ht="11.25">
      <c r="E137" s="98">
        <f t="shared" si="85"/>
        <v>11</v>
      </c>
      <c r="F137" s="91">
        <f t="shared" si="66"/>
        <v>132</v>
      </c>
      <c r="G137" s="86">
        <f t="shared" si="67"/>
        <v>134</v>
      </c>
      <c r="H137" s="86">
        <f t="shared" si="90"/>
        <v>136</v>
      </c>
      <c r="I137" s="92">
        <f t="shared" si="72"/>
        <v>43712</v>
      </c>
      <c r="J137" s="86">
        <f t="shared" si="73"/>
        <v>31</v>
      </c>
      <c r="K137" s="85" t="s">
        <v>6</v>
      </c>
      <c r="L137" s="80">
        <f t="shared" si="68"/>
        <v>0</v>
      </c>
      <c r="M137" s="80">
        <f t="shared" si="86"/>
        <v>0</v>
      </c>
      <c r="N137" s="80">
        <f t="shared" si="88"/>
        <v>0</v>
      </c>
      <c r="P137" s="80">
        <f t="shared" si="89"/>
        <v>0</v>
      </c>
      <c r="Q137" s="113">
        <f t="shared" si="87"/>
        <v>970900</v>
      </c>
      <c r="R137" s="113">
        <f>Dados!C$10</f>
        <v>589475</v>
      </c>
      <c r="S137" s="113"/>
      <c r="T137" s="113"/>
      <c r="U137" s="302"/>
      <c r="V137" s="253">
        <f t="shared" si="78"/>
        <v>589475</v>
      </c>
      <c r="W137" s="253">
        <f t="shared" si="79"/>
        <v>970900</v>
      </c>
      <c r="X137" s="253">
        <f t="shared" si="80"/>
        <v>16209969.631431317</v>
      </c>
      <c r="Y137" s="254">
        <f t="shared" si="81"/>
        <v>85452.29818235435</v>
      </c>
      <c r="Z137" s="287">
        <f t="shared" si="82"/>
        <v>53874202.12283629</v>
      </c>
      <c r="AA137" s="254">
        <f t="shared" si="83"/>
        <v>140744.96171211306</v>
      </c>
      <c r="AB137" s="293">
        <f t="shared" si="84"/>
        <v>55798860.44120063</v>
      </c>
      <c r="AC137" s="45"/>
      <c r="AD137" s="98">
        <f t="shared" si="76"/>
        <v>132</v>
      </c>
      <c r="AE137" s="91">
        <f t="shared" si="74"/>
        <v>133</v>
      </c>
      <c r="AF137" s="98">
        <f t="shared" si="77"/>
        <v>136</v>
      </c>
      <c r="AG137" s="106">
        <f t="shared" si="71"/>
        <v>11</v>
      </c>
      <c r="AP137" s="3" t="e">
        <f>#REF!/#REF!</f>
        <v>#REF!</v>
      </c>
      <c r="AQ137" s="3" t="e">
        <f t="shared" si="91"/>
        <v>#REF!</v>
      </c>
    </row>
    <row r="138" spans="5:43" ht="11.25">
      <c r="E138" s="98">
        <f t="shared" si="85"/>
        <v>12</v>
      </c>
      <c r="F138" s="91">
        <f t="shared" si="66"/>
        <v>133</v>
      </c>
      <c r="G138" s="86">
        <f t="shared" si="67"/>
        <v>135</v>
      </c>
      <c r="H138" s="86">
        <f t="shared" si="90"/>
        <v>137</v>
      </c>
      <c r="I138" s="92">
        <f t="shared" si="72"/>
        <v>43742</v>
      </c>
      <c r="J138" s="86">
        <f t="shared" si="73"/>
        <v>30</v>
      </c>
      <c r="K138" s="85" t="s">
        <v>6</v>
      </c>
      <c r="L138" s="80">
        <f t="shared" si="68"/>
        <v>0</v>
      </c>
      <c r="M138" s="80">
        <f t="shared" si="86"/>
        <v>0</v>
      </c>
      <c r="N138" s="80">
        <f t="shared" si="88"/>
        <v>0</v>
      </c>
      <c r="P138" s="80">
        <f t="shared" si="89"/>
        <v>0</v>
      </c>
      <c r="Q138" s="113">
        <f t="shared" si="87"/>
        <v>970900</v>
      </c>
      <c r="R138" s="113">
        <f>Dados!C$10</f>
        <v>589475</v>
      </c>
      <c r="S138" s="113"/>
      <c r="T138" s="113"/>
      <c r="U138" s="302"/>
      <c r="V138" s="253">
        <f t="shared" si="78"/>
        <v>589475</v>
      </c>
      <c r="W138" s="253">
        <f t="shared" si="79"/>
        <v>970900</v>
      </c>
      <c r="X138" s="253">
        <f t="shared" si="80"/>
        <v>16591394.631431317</v>
      </c>
      <c r="Y138" s="254">
        <f t="shared" si="81"/>
        <v>84220.42315030757</v>
      </c>
      <c r="Z138" s="287">
        <f t="shared" si="82"/>
        <v>53958422.5459866</v>
      </c>
      <c r="AA138" s="254">
        <f t="shared" si="83"/>
        <v>138715.99107109482</v>
      </c>
      <c r="AB138" s="293">
        <f t="shared" si="84"/>
        <v>55937576.43227173</v>
      </c>
      <c r="AC138" s="45"/>
      <c r="AD138" s="98">
        <f t="shared" si="76"/>
        <v>133</v>
      </c>
      <c r="AE138" s="91">
        <f t="shared" si="74"/>
        <v>134</v>
      </c>
      <c r="AF138" s="98">
        <f t="shared" si="77"/>
        <v>137</v>
      </c>
      <c r="AG138" s="106">
        <f t="shared" si="71"/>
        <v>11</v>
      </c>
      <c r="AP138" s="3" t="e">
        <f>#REF!/#REF!</f>
        <v>#REF!</v>
      </c>
      <c r="AQ138" s="3" t="e">
        <f t="shared" si="91"/>
        <v>#REF!</v>
      </c>
    </row>
    <row r="139" spans="5:43" ht="11.25">
      <c r="E139" s="98">
        <f t="shared" si="85"/>
        <v>12</v>
      </c>
      <c r="F139" s="91">
        <f t="shared" si="66"/>
        <v>134</v>
      </c>
      <c r="G139" s="86">
        <f t="shared" si="67"/>
        <v>136</v>
      </c>
      <c r="H139" s="86">
        <f t="shared" si="90"/>
        <v>138</v>
      </c>
      <c r="I139" s="92">
        <f t="shared" si="72"/>
        <v>43773</v>
      </c>
      <c r="J139" s="86">
        <f t="shared" si="73"/>
        <v>31</v>
      </c>
      <c r="K139" s="85" t="s">
        <v>6</v>
      </c>
      <c r="L139" s="80">
        <f t="shared" si="68"/>
        <v>0</v>
      </c>
      <c r="M139" s="80">
        <f t="shared" si="86"/>
        <v>0</v>
      </c>
      <c r="N139" s="80">
        <f t="shared" si="88"/>
        <v>0</v>
      </c>
      <c r="P139" s="80">
        <f t="shared" si="89"/>
        <v>0</v>
      </c>
      <c r="Q139" s="113">
        <f t="shared" si="87"/>
        <v>970900</v>
      </c>
      <c r="R139" s="113">
        <f>Dados!C$10</f>
        <v>589475</v>
      </c>
      <c r="S139" s="113"/>
      <c r="T139" s="113"/>
      <c r="U139" s="302"/>
      <c r="V139" s="253">
        <f t="shared" si="78"/>
        <v>589475</v>
      </c>
      <c r="W139" s="253">
        <f t="shared" si="79"/>
        <v>970900</v>
      </c>
      <c r="X139" s="253">
        <f t="shared" si="80"/>
        <v>16972819.63143132</v>
      </c>
      <c r="Y139" s="254">
        <f t="shared" si="81"/>
        <v>83006.30675233921</v>
      </c>
      <c r="Z139" s="287">
        <f t="shared" si="82"/>
        <v>54041428.85273894</v>
      </c>
      <c r="AA139" s="254">
        <f t="shared" si="83"/>
        <v>136716.2699450293</v>
      </c>
      <c r="AB139" s="293">
        <f t="shared" si="84"/>
        <v>56074292.70221676</v>
      </c>
      <c r="AC139" s="45"/>
      <c r="AD139" s="98">
        <f t="shared" si="76"/>
        <v>134</v>
      </c>
      <c r="AE139" s="91">
        <f t="shared" si="74"/>
        <v>135</v>
      </c>
      <c r="AF139" s="98">
        <f t="shared" si="77"/>
        <v>138</v>
      </c>
      <c r="AG139" s="106">
        <f t="shared" si="71"/>
        <v>11</v>
      </c>
      <c r="AP139" s="3" t="e">
        <f>#REF!/#REF!</f>
        <v>#REF!</v>
      </c>
      <c r="AQ139" s="3" t="e">
        <f t="shared" si="91"/>
        <v>#REF!</v>
      </c>
    </row>
    <row r="140" spans="5:43" ht="11.25">
      <c r="E140" s="98">
        <f t="shared" si="85"/>
        <v>12</v>
      </c>
      <c r="F140" s="91">
        <f t="shared" si="66"/>
        <v>135</v>
      </c>
      <c r="G140" s="86">
        <f t="shared" si="67"/>
        <v>137</v>
      </c>
      <c r="H140" s="86">
        <f t="shared" si="90"/>
        <v>139</v>
      </c>
      <c r="I140" s="92">
        <f t="shared" si="72"/>
        <v>43803</v>
      </c>
      <c r="J140" s="86">
        <f t="shared" si="73"/>
        <v>30</v>
      </c>
      <c r="N140" s="80">
        <f t="shared" si="88"/>
        <v>0</v>
      </c>
      <c r="P140" s="80">
        <f t="shared" si="89"/>
        <v>0</v>
      </c>
      <c r="Q140" s="113">
        <f t="shared" si="87"/>
        <v>970900</v>
      </c>
      <c r="R140" s="113">
        <f>Dados!C$10</f>
        <v>589475</v>
      </c>
      <c r="S140" s="113"/>
      <c r="T140" s="113"/>
      <c r="U140" s="302"/>
      <c r="V140" s="253">
        <f t="shared" si="78"/>
        <v>589475</v>
      </c>
      <c r="W140" s="253">
        <f t="shared" si="79"/>
        <v>970900</v>
      </c>
      <c r="X140" s="253">
        <f t="shared" si="80"/>
        <v>17354244.63143132</v>
      </c>
      <c r="Y140" s="254">
        <f t="shared" si="81"/>
        <v>81809.69298108152</v>
      </c>
      <c r="Z140" s="287">
        <f t="shared" si="82"/>
        <v>54123238.54572002</v>
      </c>
      <c r="AA140" s="254">
        <f t="shared" si="83"/>
        <v>134745.3766747225</v>
      </c>
      <c r="AB140" s="293">
        <f t="shared" si="84"/>
        <v>56209038.07889148</v>
      </c>
      <c r="AC140" s="45"/>
      <c r="AD140" s="98">
        <f t="shared" si="76"/>
        <v>135</v>
      </c>
      <c r="AE140" s="91">
        <f t="shared" si="74"/>
        <v>136</v>
      </c>
      <c r="AF140" s="98">
        <f t="shared" si="77"/>
        <v>139</v>
      </c>
      <c r="AG140" s="106">
        <f t="shared" si="71"/>
        <v>11</v>
      </c>
      <c r="AP140" s="3" t="e">
        <f>#REF!/#REF!</f>
        <v>#REF!</v>
      </c>
      <c r="AQ140" s="3" t="e">
        <f t="shared" si="91"/>
        <v>#REF!</v>
      </c>
    </row>
    <row r="141" spans="5:43" ht="11.25">
      <c r="E141" s="98">
        <f t="shared" si="85"/>
        <v>12</v>
      </c>
      <c r="F141" s="91">
        <f t="shared" si="66"/>
        <v>136</v>
      </c>
      <c r="G141" s="86">
        <f t="shared" si="67"/>
        <v>138</v>
      </c>
      <c r="H141" s="86">
        <f t="shared" si="90"/>
        <v>140</v>
      </c>
      <c r="I141" s="92">
        <f t="shared" si="72"/>
        <v>43834</v>
      </c>
      <c r="J141" s="86">
        <f t="shared" si="73"/>
        <v>31</v>
      </c>
      <c r="P141" s="80"/>
      <c r="Q141" s="113">
        <f t="shared" si="87"/>
        <v>970900</v>
      </c>
      <c r="R141" s="113">
        <f>Dados!C$10</f>
        <v>589475</v>
      </c>
      <c r="S141" s="113"/>
      <c r="T141" s="113"/>
      <c r="U141" s="302"/>
      <c r="V141" s="253">
        <f t="shared" si="78"/>
        <v>589475</v>
      </c>
      <c r="W141" s="253">
        <f t="shared" si="79"/>
        <v>970900</v>
      </c>
      <c r="X141" s="253">
        <f t="shared" si="80"/>
        <v>17735669.63143132</v>
      </c>
      <c r="Y141" s="254">
        <f t="shared" si="81"/>
        <v>80630.32951975314</v>
      </c>
      <c r="Z141" s="287">
        <f t="shared" si="82"/>
        <v>54203868.875239775</v>
      </c>
      <c r="AA141" s="254">
        <f t="shared" si="83"/>
        <v>132802.8956795934</v>
      </c>
      <c r="AB141" s="293">
        <f t="shared" si="84"/>
        <v>56341840.97457107</v>
      </c>
      <c r="AC141" s="45"/>
      <c r="AD141" s="98">
        <f t="shared" si="76"/>
        <v>136</v>
      </c>
      <c r="AE141" s="91">
        <f t="shared" si="74"/>
        <v>137</v>
      </c>
      <c r="AF141" s="98">
        <f t="shared" si="77"/>
        <v>140</v>
      </c>
      <c r="AG141" s="106">
        <f t="shared" si="71"/>
        <v>11</v>
      </c>
      <c r="AP141" s="3" t="e">
        <f>#REF!/#REF!</f>
        <v>#REF!</v>
      </c>
      <c r="AQ141" s="3" t="e">
        <f t="shared" si="91"/>
        <v>#REF!</v>
      </c>
    </row>
    <row r="142" spans="5:43" ht="11.25">
      <c r="E142" s="98">
        <f t="shared" si="85"/>
        <v>12</v>
      </c>
      <c r="F142" s="91">
        <f t="shared" si="66"/>
        <v>137</v>
      </c>
      <c r="G142" s="86">
        <f t="shared" si="67"/>
        <v>139</v>
      </c>
      <c r="H142" s="86">
        <f t="shared" si="90"/>
        <v>141</v>
      </c>
      <c r="I142" s="92">
        <f t="shared" si="72"/>
        <v>43865</v>
      </c>
      <c r="J142" s="86">
        <f t="shared" si="73"/>
        <v>31</v>
      </c>
      <c r="P142" s="80"/>
      <c r="Q142" s="113">
        <f t="shared" si="87"/>
        <v>970900</v>
      </c>
      <c r="R142" s="113">
        <f>Dados!C$10</f>
        <v>589475</v>
      </c>
      <c r="S142" s="113"/>
      <c r="T142" s="113"/>
      <c r="U142" s="302"/>
      <c r="V142" s="253">
        <f t="shared" si="78"/>
        <v>589475</v>
      </c>
      <c r="W142" s="253">
        <f t="shared" si="79"/>
        <v>970900</v>
      </c>
      <c r="X142" s="253">
        <f t="shared" si="80"/>
        <v>18117094.63143132</v>
      </c>
      <c r="Y142" s="254">
        <f t="shared" si="81"/>
        <v>79467.9676889557</v>
      </c>
      <c r="Z142" s="287">
        <f t="shared" si="82"/>
        <v>54283336.84292873</v>
      </c>
      <c r="AA142" s="254">
        <f t="shared" si="83"/>
        <v>130888.41737004467</v>
      </c>
      <c r="AB142" s="293">
        <f t="shared" si="84"/>
        <v>56472729.391941115</v>
      </c>
      <c r="AC142" s="45"/>
      <c r="AD142" s="98">
        <f t="shared" si="76"/>
        <v>137</v>
      </c>
      <c r="AE142" s="91">
        <f t="shared" si="74"/>
        <v>138</v>
      </c>
      <c r="AF142" s="98">
        <f t="shared" si="77"/>
        <v>141</v>
      </c>
      <c r="AG142" s="106">
        <f t="shared" si="71"/>
        <v>11</v>
      </c>
      <c r="AP142" s="3" t="e">
        <f>#REF!/#REF!</f>
        <v>#REF!</v>
      </c>
      <c r="AQ142" s="3" t="e">
        <f t="shared" si="91"/>
        <v>#REF!</v>
      </c>
    </row>
    <row r="143" spans="5:43" ht="11.25">
      <c r="E143" s="98">
        <f t="shared" si="85"/>
        <v>12</v>
      </c>
      <c r="F143" s="91">
        <f t="shared" si="66"/>
        <v>138</v>
      </c>
      <c r="G143" s="86">
        <f t="shared" si="67"/>
        <v>140</v>
      </c>
      <c r="H143" s="86">
        <f t="shared" si="90"/>
        <v>142</v>
      </c>
      <c r="I143" s="92">
        <f t="shared" si="72"/>
        <v>43894</v>
      </c>
      <c r="J143" s="86">
        <f t="shared" si="73"/>
        <v>29</v>
      </c>
      <c r="P143" s="80"/>
      <c r="Q143" s="113">
        <f t="shared" si="87"/>
        <v>970900</v>
      </c>
      <c r="R143" s="113">
        <f>Dados!C$10</f>
        <v>589475</v>
      </c>
      <c r="S143" s="113"/>
      <c r="T143" s="113"/>
      <c r="U143" s="302"/>
      <c r="V143" s="253">
        <f t="shared" si="78"/>
        <v>589475</v>
      </c>
      <c r="W143" s="253">
        <f t="shared" si="79"/>
        <v>970900</v>
      </c>
      <c r="X143" s="253">
        <f t="shared" si="80"/>
        <v>18498519.63143132</v>
      </c>
      <c r="Y143" s="254">
        <f t="shared" si="81"/>
        <v>78322.36239423773</v>
      </c>
      <c r="Z143" s="287">
        <f t="shared" si="82"/>
        <v>54361659.205322966</v>
      </c>
      <c r="AA143" s="254">
        <f t="shared" si="83"/>
        <v>129001.53806109744</v>
      </c>
      <c r="AB143" s="293">
        <f t="shared" si="84"/>
        <v>56601730.93000221</v>
      </c>
      <c r="AC143" s="45"/>
      <c r="AD143" s="98">
        <f t="shared" si="76"/>
        <v>138</v>
      </c>
      <c r="AE143" s="91">
        <f t="shared" si="74"/>
        <v>139</v>
      </c>
      <c r="AF143" s="98">
        <f t="shared" si="77"/>
        <v>142</v>
      </c>
      <c r="AG143" s="106">
        <f t="shared" si="71"/>
        <v>11</v>
      </c>
      <c r="AP143" s="3" t="e">
        <f>#REF!/#REF!</f>
        <v>#REF!</v>
      </c>
      <c r="AQ143" s="3" t="e">
        <f t="shared" si="91"/>
        <v>#REF!</v>
      </c>
    </row>
    <row r="144" spans="5:43" ht="11.25">
      <c r="E144" s="98">
        <f t="shared" si="85"/>
        <v>12</v>
      </c>
      <c r="F144" s="91">
        <f t="shared" si="66"/>
        <v>139</v>
      </c>
      <c r="G144" s="86">
        <f t="shared" si="67"/>
        <v>141</v>
      </c>
      <c r="H144" s="86">
        <f t="shared" si="90"/>
        <v>143</v>
      </c>
      <c r="I144" s="92">
        <f t="shared" si="72"/>
        <v>43925</v>
      </c>
      <c r="J144" s="86">
        <f t="shared" si="73"/>
        <v>31</v>
      </c>
      <c r="P144" s="80"/>
      <c r="Q144" s="113">
        <f t="shared" si="87"/>
        <v>970900</v>
      </c>
      <c r="R144" s="113">
        <f>Dados!C$10</f>
        <v>589475</v>
      </c>
      <c r="S144" s="113"/>
      <c r="T144" s="113"/>
      <c r="U144" s="302"/>
      <c r="V144" s="253">
        <f t="shared" si="78"/>
        <v>589475</v>
      </c>
      <c r="W144" s="253">
        <f t="shared" si="79"/>
        <v>970900</v>
      </c>
      <c r="X144" s="253">
        <f t="shared" si="80"/>
        <v>18879944.63143132</v>
      </c>
      <c r="Y144" s="254">
        <f t="shared" si="81"/>
        <v>77193.27207441405</v>
      </c>
      <c r="Z144" s="287">
        <f t="shared" si="82"/>
        <v>54438852.47739738</v>
      </c>
      <c r="AA144" s="254">
        <f t="shared" si="83"/>
        <v>127141.8598872702</v>
      </c>
      <c r="AB144" s="293">
        <f t="shared" si="84"/>
        <v>56728872.789889485</v>
      </c>
      <c r="AC144" s="45"/>
      <c r="AD144" s="98">
        <f t="shared" si="76"/>
        <v>139</v>
      </c>
      <c r="AE144" s="91">
        <f t="shared" si="74"/>
        <v>140</v>
      </c>
      <c r="AF144" s="98">
        <f t="shared" si="77"/>
        <v>143</v>
      </c>
      <c r="AG144" s="106">
        <f t="shared" si="71"/>
        <v>11</v>
      </c>
      <c r="AP144" s="3" t="e">
        <f>#REF!/#REF!</f>
        <v>#REF!</v>
      </c>
      <c r="AQ144" s="3" t="e">
        <f t="shared" si="91"/>
        <v>#REF!</v>
      </c>
    </row>
    <row r="145" spans="5:43" ht="11.25">
      <c r="E145" s="98">
        <f t="shared" si="85"/>
        <v>12</v>
      </c>
      <c r="F145" s="91">
        <f t="shared" si="66"/>
        <v>140</v>
      </c>
      <c r="G145" s="86">
        <f t="shared" si="67"/>
        <v>142</v>
      </c>
      <c r="H145" s="86">
        <f t="shared" si="90"/>
        <v>144</v>
      </c>
      <c r="I145" s="92">
        <f t="shared" si="72"/>
        <v>43955</v>
      </c>
      <c r="J145" s="86">
        <f t="shared" si="73"/>
        <v>30</v>
      </c>
      <c r="P145" s="80"/>
      <c r="Q145" s="113">
        <f t="shared" si="87"/>
        <v>970900</v>
      </c>
      <c r="R145" s="113">
        <f>Dados!C$10</f>
        <v>589475</v>
      </c>
      <c r="S145" s="113"/>
      <c r="T145" s="113"/>
      <c r="U145" s="302"/>
      <c r="V145" s="253">
        <f t="shared" si="78"/>
        <v>589475</v>
      </c>
      <c r="W145" s="253">
        <f t="shared" si="79"/>
        <v>970900</v>
      </c>
      <c r="X145" s="253">
        <f t="shared" si="80"/>
        <v>19261369.63143132</v>
      </c>
      <c r="Y145" s="254">
        <f t="shared" si="81"/>
        <v>76080.45865063067</v>
      </c>
      <c r="Z145" s="287">
        <f t="shared" si="82"/>
        <v>54514932.936048016</v>
      </c>
      <c r="AA145" s="254">
        <f t="shared" si="83"/>
        <v>125308.99071868579</v>
      </c>
      <c r="AB145" s="293">
        <f t="shared" si="84"/>
        <v>56854181.78060817</v>
      </c>
      <c r="AC145" s="45"/>
      <c r="AD145" s="98">
        <f t="shared" si="76"/>
        <v>140</v>
      </c>
      <c r="AE145" s="91">
        <f t="shared" si="74"/>
        <v>141</v>
      </c>
      <c r="AF145" s="98">
        <f t="shared" si="77"/>
        <v>144</v>
      </c>
      <c r="AG145" s="106">
        <f t="shared" si="71"/>
        <v>11</v>
      </c>
      <c r="AP145" s="3" t="e">
        <f>#REF!/#REF!</f>
        <v>#REF!</v>
      </c>
      <c r="AQ145" s="3" t="e">
        <f t="shared" si="91"/>
        <v>#REF!</v>
      </c>
    </row>
    <row r="146" spans="5:43" ht="11.25">
      <c r="E146" s="98">
        <f t="shared" si="85"/>
        <v>12</v>
      </c>
      <c r="F146" s="91">
        <f t="shared" si="66"/>
        <v>141</v>
      </c>
      <c r="G146" s="86">
        <f t="shared" si="67"/>
        <v>143</v>
      </c>
      <c r="H146" s="86">
        <f t="shared" si="90"/>
        <v>145</v>
      </c>
      <c r="I146" s="92">
        <f t="shared" si="72"/>
        <v>43986</v>
      </c>
      <c r="J146" s="86">
        <f t="shared" si="73"/>
        <v>31</v>
      </c>
      <c r="P146" s="80"/>
      <c r="Q146" s="113">
        <f t="shared" si="87"/>
        <v>970900</v>
      </c>
      <c r="R146" s="113">
        <f>Dados!C$10</f>
        <v>589475</v>
      </c>
      <c r="S146" s="113"/>
      <c r="T146" s="113"/>
      <c r="U146" s="302"/>
      <c r="V146" s="253">
        <f t="shared" si="78"/>
        <v>589475</v>
      </c>
      <c r="W146" s="253">
        <f t="shared" si="79"/>
        <v>970900</v>
      </c>
      <c r="X146" s="253">
        <f t="shared" si="80"/>
        <v>19642794.63143132</v>
      </c>
      <c r="Y146" s="254">
        <f t="shared" si="81"/>
        <v>74983.6874761635</v>
      </c>
      <c r="Z146" s="287">
        <f t="shared" si="82"/>
        <v>54589916.62352418</v>
      </c>
      <c r="AA146" s="254">
        <f t="shared" si="83"/>
        <v>123502.54407838693</v>
      </c>
      <c r="AB146" s="293">
        <f t="shared" si="84"/>
        <v>56977684.32468656</v>
      </c>
      <c r="AC146" s="45"/>
      <c r="AD146" s="98">
        <f t="shared" si="76"/>
        <v>141</v>
      </c>
      <c r="AE146" s="91">
        <f t="shared" si="74"/>
        <v>142</v>
      </c>
      <c r="AF146" s="98">
        <f t="shared" si="77"/>
        <v>145</v>
      </c>
      <c r="AG146" s="106">
        <f t="shared" si="71"/>
        <v>12</v>
      </c>
      <c r="AP146" s="3" t="e">
        <f>#REF!/#REF!</f>
        <v>#REF!</v>
      </c>
      <c r="AQ146" s="3" t="e">
        <f t="shared" si="91"/>
        <v>#REF!</v>
      </c>
    </row>
    <row r="147" spans="5:43" ht="11.25">
      <c r="E147" s="98">
        <f t="shared" si="85"/>
        <v>12</v>
      </c>
      <c r="F147" s="91">
        <f t="shared" si="66"/>
        <v>142</v>
      </c>
      <c r="G147" s="86">
        <f t="shared" si="67"/>
        <v>144</v>
      </c>
      <c r="H147" s="86">
        <f t="shared" si="90"/>
        <v>146</v>
      </c>
      <c r="I147" s="92">
        <f t="shared" si="72"/>
        <v>44016</v>
      </c>
      <c r="J147" s="86">
        <f t="shared" si="73"/>
        <v>30</v>
      </c>
      <c r="P147" s="80"/>
      <c r="Q147" s="113">
        <f t="shared" si="87"/>
        <v>970900</v>
      </c>
      <c r="R147" s="113">
        <f>Dados!C$10</f>
        <v>589475</v>
      </c>
      <c r="S147" s="113"/>
      <c r="T147" s="113"/>
      <c r="U147" s="302"/>
      <c r="V147" s="253">
        <f t="shared" si="78"/>
        <v>589475</v>
      </c>
      <c r="W147" s="253">
        <f t="shared" si="79"/>
        <v>970900</v>
      </c>
      <c r="X147" s="253">
        <f t="shared" si="80"/>
        <v>20024219.63143132</v>
      </c>
      <c r="Y147" s="254">
        <f t="shared" si="81"/>
        <v>73902.72728694111</v>
      </c>
      <c r="Z147" s="287">
        <f t="shared" si="82"/>
        <v>54663819.350811124</v>
      </c>
      <c r="AA147" s="254">
        <f t="shared" si="83"/>
        <v>121722.13906084419</v>
      </c>
      <c r="AB147" s="293">
        <f t="shared" si="84"/>
        <v>57099406.463747405</v>
      </c>
      <c r="AC147" s="45"/>
      <c r="AD147" s="98">
        <f t="shared" si="76"/>
        <v>142</v>
      </c>
      <c r="AE147" s="91">
        <f t="shared" si="74"/>
        <v>143</v>
      </c>
      <c r="AF147" s="98">
        <f t="shared" si="77"/>
        <v>146</v>
      </c>
      <c r="AG147" s="106">
        <f t="shared" si="71"/>
        <v>12</v>
      </c>
      <c r="AH147" s="12"/>
      <c r="AI147" s="23"/>
      <c r="AP147" s="3" t="e">
        <f>#REF!/#REF!</f>
        <v>#REF!</v>
      </c>
      <c r="AQ147" s="3" t="e">
        <f t="shared" si="91"/>
        <v>#REF!</v>
      </c>
    </row>
    <row r="148" spans="5:43" ht="11.25">
      <c r="E148" s="98">
        <f t="shared" si="85"/>
        <v>12</v>
      </c>
      <c r="F148" s="91">
        <f t="shared" si="66"/>
        <v>143</v>
      </c>
      <c r="G148" s="86">
        <f t="shared" si="67"/>
        <v>145</v>
      </c>
      <c r="H148" s="86">
        <f t="shared" si="90"/>
        <v>147</v>
      </c>
      <c r="I148" s="92">
        <f t="shared" si="72"/>
        <v>44047</v>
      </c>
      <c r="J148" s="86">
        <f t="shared" si="73"/>
        <v>31</v>
      </c>
      <c r="P148" s="80"/>
      <c r="Q148" s="113">
        <f t="shared" si="87"/>
        <v>970900</v>
      </c>
      <c r="R148" s="113">
        <f>Dados!C$10</f>
        <v>589475</v>
      </c>
      <c r="S148" s="113"/>
      <c r="T148" s="113"/>
      <c r="U148" s="302"/>
      <c r="V148" s="253">
        <f t="shared" si="78"/>
        <v>589475</v>
      </c>
      <c r="W148" s="253">
        <f t="shared" si="79"/>
        <v>970900</v>
      </c>
      <c r="X148" s="253">
        <f t="shared" si="80"/>
        <v>20405644.63143132</v>
      </c>
      <c r="Y148" s="254">
        <f t="shared" si="81"/>
        <v>72837.35015278061</v>
      </c>
      <c r="Z148" s="287">
        <f t="shared" si="82"/>
        <v>54736656.70096391</v>
      </c>
      <c r="AA148" s="254">
        <f t="shared" si="83"/>
        <v>119967.40025163864</v>
      </c>
      <c r="AB148" s="293">
        <f t="shared" si="84"/>
        <v>57219373.86399905</v>
      </c>
      <c r="AC148" s="45"/>
      <c r="AD148" s="98">
        <f t="shared" si="76"/>
        <v>143</v>
      </c>
      <c r="AE148" s="91">
        <f t="shared" si="74"/>
        <v>144</v>
      </c>
      <c r="AF148" s="98">
        <f t="shared" si="77"/>
        <v>147</v>
      </c>
      <c r="AG148" s="106">
        <f t="shared" si="71"/>
        <v>12</v>
      </c>
      <c r="AH148" s="12"/>
      <c r="AI148" s="23"/>
      <c r="AP148" s="3" t="e">
        <f>#REF!/#REF!</f>
        <v>#REF!</v>
      </c>
      <c r="AQ148" s="3" t="e">
        <f t="shared" si="91"/>
        <v>#REF!</v>
      </c>
    </row>
    <row r="149" spans="5:43" ht="11.25">
      <c r="E149" s="98">
        <f t="shared" si="85"/>
        <v>12</v>
      </c>
      <c r="F149" s="91">
        <f t="shared" si="66"/>
        <v>144</v>
      </c>
      <c r="G149" s="86">
        <f t="shared" si="67"/>
        <v>146</v>
      </c>
      <c r="H149" s="86">
        <f t="shared" si="90"/>
        <v>148</v>
      </c>
      <c r="I149" s="92">
        <f t="shared" si="72"/>
        <v>44078</v>
      </c>
      <c r="J149" s="86">
        <f t="shared" si="73"/>
        <v>31</v>
      </c>
      <c r="P149" s="80"/>
      <c r="Q149" s="113">
        <f t="shared" si="87"/>
        <v>970900</v>
      </c>
      <c r="R149" s="113">
        <f>Dados!C$10</f>
        <v>589475</v>
      </c>
      <c r="S149" s="113"/>
      <c r="T149" s="113"/>
      <c r="U149" s="302"/>
      <c r="V149" s="253">
        <f t="shared" si="78"/>
        <v>589475</v>
      </c>
      <c r="W149" s="253">
        <f t="shared" si="79"/>
        <v>970900</v>
      </c>
      <c r="X149" s="253">
        <f t="shared" si="80"/>
        <v>20787069.63143132</v>
      </c>
      <c r="Y149" s="254">
        <f t="shared" si="81"/>
        <v>71787.33142932644</v>
      </c>
      <c r="Z149" s="287">
        <f t="shared" si="82"/>
        <v>54808444.03239323</v>
      </c>
      <c r="AA149" s="254">
        <f t="shared" si="83"/>
        <v>118237.95764830237</v>
      </c>
      <c r="AB149" s="293">
        <f t="shared" si="84"/>
        <v>57337611.821647346</v>
      </c>
      <c r="AC149" s="45"/>
      <c r="AD149" s="98">
        <f t="shared" si="76"/>
        <v>144</v>
      </c>
      <c r="AE149" s="91">
        <f t="shared" si="74"/>
        <v>145</v>
      </c>
      <c r="AF149" s="98">
        <f t="shared" si="77"/>
        <v>148</v>
      </c>
      <c r="AG149" s="106">
        <f t="shared" si="71"/>
        <v>12</v>
      </c>
      <c r="AP149" s="3" t="e">
        <f>#REF!/#REF!</f>
        <v>#REF!</v>
      </c>
      <c r="AQ149" s="3" t="e">
        <f t="shared" si="91"/>
        <v>#REF!</v>
      </c>
    </row>
    <row r="150" spans="5:43" ht="11.25">
      <c r="E150" s="98">
        <f t="shared" si="85"/>
        <v>13</v>
      </c>
      <c r="F150" s="91">
        <f t="shared" si="66"/>
        <v>145</v>
      </c>
      <c r="G150" s="86">
        <f t="shared" si="67"/>
        <v>147</v>
      </c>
      <c r="H150" s="86">
        <f t="shared" si="90"/>
        <v>149</v>
      </c>
      <c r="I150" s="92">
        <f t="shared" si="72"/>
        <v>44108</v>
      </c>
      <c r="J150" s="86">
        <f t="shared" si="73"/>
        <v>30</v>
      </c>
      <c r="P150" s="80"/>
      <c r="Q150" s="113">
        <f t="shared" si="87"/>
        <v>970900</v>
      </c>
      <c r="R150" s="113">
        <f>Dados!C$10</f>
        <v>589475</v>
      </c>
      <c r="S150" s="113"/>
      <c r="T150" s="113"/>
      <c r="U150" s="302"/>
      <c r="V150" s="253">
        <f t="shared" si="78"/>
        <v>589475</v>
      </c>
      <c r="W150" s="253">
        <f t="shared" si="79"/>
        <v>970900</v>
      </c>
      <c r="X150" s="253">
        <f t="shared" si="80"/>
        <v>21168494.63143132</v>
      </c>
      <c r="Y150" s="254">
        <f t="shared" si="81"/>
        <v>70752.44971068222</v>
      </c>
      <c r="Z150" s="287">
        <f t="shared" si="82"/>
        <v>54879196.482103914</v>
      </c>
      <c r="AA150" s="254">
        <f t="shared" si="83"/>
        <v>116533.44658230012</v>
      </c>
      <c r="AB150" s="293">
        <f t="shared" si="84"/>
        <v>57454145.26822965</v>
      </c>
      <c r="AC150" s="45"/>
      <c r="AD150" s="98">
        <f t="shared" si="76"/>
        <v>145</v>
      </c>
      <c r="AE150" s="91">
        <f t="shared" si="74"/>
        <v>146</v>
      </c>
      <c r="AF150" s="98">
        <f t="shared" si="77"/>
        <v>149</v>
      </c>
      <c r="AG150" s="106">
        <f t="shared" si="71"/>
        <v>12</v>
      </c>
      <c r="AP150" s="3" t="e">
        <f>#REF!/#REF!</f>
        <v>#REF!</v>
      </c>
      <c r="AQ150" s="3" t="e">
        <f t="shared" si="91"/>
        <v>#REF!</v>
      </c>
    </row>
    <row r="151" spans="5:43" ht="11.25">
      <c r="E151" s="98">
        <f t="shared" si="85"/>
        <v>13</v>
      </c>
      <c r="F151" s="91">
        <f t="shared" si="66"/>
        <v>146</v>
      </c>
      <c r="G151" s="86">
        <f t="shared" si="67"/>
        <v>148</v>
      </c>
      <c r="H151" s="86">
        <f t="shared" si="90"/>
        <v>150</v>
      </c>
      <c r="I151" s="92">
        <f t="shared" si="72"/>
        <v>44139</v>
      </c>
      <c r="J151" s="86">
        <f t="shared" si="73"/>
        <v>31</v>
      </c>
      <c r="P151" s="80"/>
      <c r="Q151" s="113">
        <f t="shared" si="87"/>
        <v>970900</v>
      </c>
      <c r="R151" s="113">
        <f>Dados!C$10</f>
        <v>589475</v>
      </c>
      <c r="S151" s="113"/>
      <c r="T151" s="113"/>
      <c r="U151" s="302"/>
      <c r="V151" s="253">
        <f t="shared" si="78"/>
        <v>589475</v>
      </c>
      <c r="W151" s="253">
        <f t="shared" si="79"/>
        <v>970900</v>
      </c>
      <c r="X151" s="253">
        <f t="shared" si="80"/>
        <v>21549919.63143132</v>
      </c>
      <c r="Y151" s="254">
        <f t="shared" si="81"/>
        <v>69732.48678272514</v>
      </c>
      <c r="Z151" s="287">
        <f t="shared" si="82"/>
        <v>54948928.968886636</v>
      </c>
      <c r="AA151" s="254">
        <f t="shared" si="83"/>
        <v>114853.50764213552</v>
      </c>
      <c r="AB151" s="293">
        <f t="shared" si="84"/>
        <v>57568998.77587178</v>
      </c>
      <c r="AC151" s="45"/>
      <c r="AD151" s="98">
        <f t="shared" si="76"/>
        <v>146</v>
      </c>
      <c r="AE151" s="91">
        <f t="shared" si="74"/>
        <v>147</v>
      </c>
      <c r="AF151" s="98">
        <f t="shared" si="77"/>
        <v>150</v>
      </c>
      <c r="AG151" s="106">
        <f t="shared" si="71"/>
        <v>12</v>
      </c>
      <c r="AP151" s="3" t="e">
        <f>#REF!/#REF!</f>
        <v>#REF!</v>
      </c>
      <c r="AQ151" s="3" t="e">
        <f t="shared" si="91"/>
        <v>#REF!</v>
      </c>
    </row>
    <row r="152" spans="5:43" ht="11.25">
      <c r="E152" s="98">
        <f t="shared" si="85"/>
        <v>13</v>
      </c>
      <c r="F152" s="91">
        <f t="shared" si="66"/>
        <v>147</v>
      </c>
      <c r="G152" s="86">
        <f t="shared" si="67"/>
        <v>149</v>
      </c>
      <c r="H152" s="86">
        <f t="shared" si="90"/>
        <v>151</v>
      </c>
      <c r="I152" s="92">
        <f t="shared" si="72"/>
        <v>44169</v>
      </c>
      <c r="J152" s="86">
        <f t="shared" si="73"/>
        <v>30</v>
      </c>
      <c r="P152" s="80"/>
      <c r="Q152" s="113">
        <f t="shared" si="87"/>
        <v>970900</v>
      </c>
      <c r="R152" s="113">
        <f>Dados!C$10</f>
        <v>589475</v>
      </c>
      <c r="S152" s="113"/>
      <c r="T152" s="113"/>
      <c r="U152" s="302"/>
      <c r="V152" s="253">
        <f t="shared" si="78"/>
        <v>589475</v>
      </c>
      <c r="W152" s="253">
        <f t="shared" si="79"/>
        <v>970900</v>
      </c>
      <c r="X152" s="253">
        <f t="shared" si="80"/>
        <v>21931344.63143132</v>
      </c>
      <c r="Y152" s="254">
        <f t="shared" si="81"/>
        <v>68727.22757709373</v>
      </c>
      <c r="Z152" s="287">
        <f t="shared" si="82"/>
        <v>55017656.19646373</v>
      </c>
      <c r="AA152" s="254">
        <f t="shared" si="83"/>
        <v>113197.78659756614</v>
      </c>
      <c r="AB152" s="293">
        <f t="shared" si="84"/>
        <v>57682196.56246935</v>
      </c>
      <c r="AC152" s="45"/>
      <c r="AD152" s="98">
        <f t="shared" si="76"/>
        <v>147</v>
      </c>
      <c r="AE152" s="91">
        <f t="shared" si="74"/>
        <v>148</v>
      </c>
      <c r="AF152" s="98">
        <f t="shared" si="77"/>
        <v>151</v>
      </c>
      <c r="AG152" s="106">
        <f t="shared" si="71"/>
        <v>12</v>
      </c>
      <c r="AP152" s="3" t="e">
        <f>#REF!/#REF!</f>
        <v>#REF!</v>
      </c>
      <c r="AQ152" s="3" t="e">
        <f t="shared" si="91"/>
        <v>#REF!</v>
      </c>
    </row>
    <row r="153" spans="5:43" ht="11.25">
      <c r="E153" s="98">
        <f t="shared" si="85"/>
        <v>13</v>
      </c>
      <c r="F153" s="91">
        <f t="shared" si="66"/>
        <v>148</v>
      </c>
      <c r="G153" s="86">
        <f t="shared" si="67"/>
        <v>150</v>
      </c>
      <c r="H153" s="86">
        <f t="shared" si="90"/>
        <v>152</v>
      </c>
      <c r="I153" s="92">
        <f t="shared" si="72"/>
        <v>44200</v>
      </c>
      <c r="J153" s="86">
        <f t="shared" si="73"/>
        <v>31</v>
      </c>
      <c r="P153" s="80"/>
      <c r="Q153" s="113">
        <f t="shared" si="87"/>
        <v>970900</v>
      </c>
      <c r="R153" s="113">
        <f>Dados!C$10</f>
        <v>589475</v>
      </c>
      <c r="S153" s="113"/>
      <c r="T153" s="113"/>
      <c r="U153" s="302"/>
      <c r="V153" s="253">
        <f t="shared" si="78"/>
        <v>589475</v>
      </c>
      <c r="W153" s="253">
        <f t="shared" si="79"/>
        <v>970900</v>
      </c>
      <c r="X153" s="253">
        <f t="shared" si="80"/>
        <v>22312769.63143132</v>
      </c>
      <c r="Y153" s="254">
        <f t="shared" si="81"/>
        <v>67736.46012583867</v>
      </c>
      <c r="Z153" s="287">
        <f t="shared" si="82"/>
        <v>55085392.65658957</v>
      </c>
      <c r="AA153" s="254">
        <f t="shared" si="83"/>
        <v>111565.93432491075</v>
      </c>
      <c r="AB153" s="293">
        <f t="shared" si="84"/>
        <v>57793762.49679426</v>
      </c>
      <c r="AC153" s="45"/>
      <c r="AD153" s="98">
        <f t="shared" si="76"/>
        <v>148</v>
      </c>
      <c r="AE153" s="91">
        <f t="shared" si="74"/>
        <v>149</v>
      </c>
      <c r="AF153" s="98">
        <f t="shared" si="77"/>
        <v>152</v>
      </c>
      <c r="AG153" s="106">
        <f t="shared" si="71"/>
        <v>12</v>
      </c>
      <c r="AP153" s="3" t="e">
        <f>#REF!/#REF!</f>
        <v>#REF!</v>
      </c>
      <c r="AQ153" s="3" t="e">
        <f t="shared" si="91"/>
        <v>#REF!</v>
      </c>
    </row>
    <row r="154" spans="5:43" ht="11.25">
      <c r="E154" s="98">
        <f t="shared" si="85"/>
        <v>13</v>
      </c>
      <c r="F154" s="91">
        <f t="shared" si="66"/>
        <v>149</v>
      </c>
      <c r="G154" s="86">
        <f t="shared" si="67"/>
        <v>151</v>
      </c>
      <c r="H154" s="86">
        <f t="shared" si="90"/>
        <v>153</v>
      </c>
      <c r="I154" s="92">
        <f t="shared" si="72"/>
        <v>44231</v>
      </c>
      <c r="J154" s="86">
        <f t="shared" si="73"/>
        <v>31</v>
      </c>
      <c r="P154" s="80"/>
      <c r="Q154" s="113">
        <f t="shared" si="87"/>
        <v>970900</v>
      </c>
      <c r="R154" s="113">
        <f>Dados!C$10</f>
        <v>589475</v>
      </c>
      <c r="S154" s="113"/>
      <c r="T154" s="113"/>
      <c r="U154" s="302"/>
      <c r="V154" s="253">
        <f t="shared" si="78"/>
        <v>589475</v>
      </c>
      <c r="W154" s="253">
        <f t="shared" si="79"/>
        <v>970900</v>
      </c>
      <c r="X154" s="253">
        <f t="shared" si="80"/>
        <v>22694194.63143132</v>
      </c>
      <c r="Y154" s="254">
        <f t="shared" si="81"/>
        <v>66759.97551672741</v>
      </c>
      <c r="Z154" s="287">
        <f t="shared" si="82"/>
        <v>55152152.6321063</v>
      </c>
      <c r="AA154" s="254">
        <f t="shared" si="83"/>
        <v>109957.6067334334</v>
      </c>
      <c r="AB154" s="293">
        <f t="shared" si="84"/>
        <v>57903720.103527695</v>
      </c>
      <c r="AC154" s="45"/>
      <c r="AD154" s="98">
        <f t="shared" si="76"/>
        <v>149</v>
      </c>
      <c r="AE154" s="91">
        <f t="shared" si="74"/>
        <v>150</v>
      </c>
      <c r="AF154" s="98">
        <f t="shared" si="77"/>
        <v>153</v>
      </c>
      <c r="AG154" s="106">
        <f t="shared" si="71"/>
        <v>12</v>
      </c>
      <c r="AP154" s="3" t="e">
        <f>#REF!/#REF!</f>
        <v>#REF!</v>
      </c>
      <c r="AQ154" s="3" t="e">
        <f t="shared" si="91"/>
        <v>#REF!</v>
      </c>
    </row>
    <row r="155" spans="5:43" ht="11.25">
      <c r="E155" s="98">
        <f t="shared" si="85"/>
        <v>13</v>
      </c>
      <c r="F155" s="91">
        <f t="shared" si="66"/>
        <v>150</v>
      </c>
      <c r="G155" s="86">
        <f t="shared" si="67"/>
        <v>152</v>
      </c>
      <c r="H155" s="86">
        <f t="shared" si="90"/>
        <v>154</v>
      </c>
      <c r="I155" s="92">
        <f t="shared" si="72"/>
        <v>44259</v>
      </c>
      <c r="J155" s="86">
        <f t="shared" si="73"/>
        <v>28</v>
      </c>
      <c r="P155" s="80"/>
      <c r="Q155" s="113">
        <f t="shared" si="87"/>
        <v>970900</v>
      </c>
      <c r="R155" s="113">
        <f>Dados!C$10</f>
        <v>589475</v>
      </c>
      <c r="S155" s="113"/>
      <c r="T155" s="113"/>
      <c r="U155" s="302"/>
      <c r="V155" s="253">
        <f t="shared" si="78"/>
        <v>589475</v>
      </c>
      <c r="W155" s="253">
        <f t="shared" si="79"/>
        <v>970900</v>
      </c>
      <c r="X155" s="253">
        <f t="shared" si="80"/>
        <v>23075619.63143132</v>
      </c>
      <c r="Y155" s="254">
        <f t="shared" si="81"/>
        <v>65797.5678491933</v>
      </c>
      <c r="Z155" s="287">
        <f t="shared" si="82"/>
        <v>55217950.19995549</v>
      </c>
      <c r="AA155" s="254">
        <f t="shared" si="83"/>
        <v>108372.46469278897</v>
      </c>
      <c r="AB155" s="293">
        <f t="shared" si="84"/>
        <v>58012092.56822048</v>
      </c>
      <c r="AC155" s="45"/>
      <c r="AD155" s="98">
        <f t="shared" si="76"/>
        <v>150</v>
      </c>
      <c r="AE155" s="91">
        <f t="shared" si="74"/>
        <v>151</v>
      </c>
      <c r="AF155" s="98">
        <f t="shared" si="77"/>
        <v>154</v>
      </c>
      <c r="AG155" s="106">
        <f t="shared" si="71"/>
        <v>12</v>
      </c>
      <c r="AP155" s="3" t="e">
        <f>#REF!/#REF!</f>
        <v>#REF!</v>
      </c>
      <c r="AQ155" s="3" t="e">
        <f t="shared" si="91"/>
        <v>#REF!</v>
      </c>
    </row>
    <row r="156" spans="5:43" ht="11.25">
      <c r="E156" s="98">
        <f t="shared" si="85"/>
        <v>13</v>
      </c>
      <c r="F156" s="91">
        <f t="shared" si="66"/>
        <v>151</v>
      </c>
      <c r="G156" s="86">
        <f t="shared" si="67"/>
        <v>153</v>
      </c>
      <c r="H156" s="86">
        <f t="shared" si="90"/>
        <v>155</v>
      </c>
      <c r="I156" s="92">
        <f t="shared" si="72"/>
        <v>44290</v>
      </c>
      <c r="J156" s="86">
        <f t="shared" si="73"/>
        <v>31</v>
      </c>
      <c r="P156" s="80"/>
      <c r="Q156" s="113">
        <f t="shared" si="87"/>
        <v>970900</v>
      </c>
      <c r="R156" s="113">
        <f>Dados!C$10</f>
        <v>589475</v>
      </c>
      <c r="S156" s="113"/>
      <c r="T156" s="113"/>
      <c r="U156" s="302"/>
      <c r="V156" s="253">
        <f t="shared" si="78"/>
        <v>589475</v>
      </c>
      <c r="W156" s="253">
        <f t="shared" si="79"/>
        <v>970900</v>
      </c>
      <c r="X156" s="253">
        <f t="shared" si="80"/>
        <v>23457044.63143132</v>
      </c>
      <c r="Y156" s="254">
        <f t="shared" si="81"/>
        <v>64849.03419091934</v>
      </c>
      <c r="Z156" s="287">
        <f t="shared" si="82"/>
        <v>55282799.234146416</v>
      </c>
      <c r="AA156" s="254">
        <f t="shared" si="83"/>
        <v>106810.1739615142</v>
      </c>
      <c r="AB156" s="293">
        <f t="shared" si="84"/>
        <v>58118902.742181994</v>
      </c>
      <c r="AC156" s="45"/>
      <c r="AD156" s="98">
        <f t="shared" si="76"/>
        <v>151</v>
      </c>
      <c r="AE156" s="91">
        <f t="shared" si="74"/>
        <v>152</v>
      </c>
      <c r="AF156" s="98">
        <f t="shared" si="77"/>
        <v>155</v>
      </c>
      <c r="AG156" s="106">
        <f t="shared" si="71"/>
        <v>12</v>
      </c>
      <c r="AP156" s="3" t="e">
        <f>#REF!/#REF!</f>
        <v>#REF!</v>
      </c>
      <c r="AQ156" s="3" t="e">
        <f t="shared" si="91"/>
        <v>#REF!</v>
      </c>
    </row>
    <row r="157" spans="5:43" ht="11.25">
      <c r="E157" s="98">
        <f t="shared" si="85"/>
        <v>13</v>
      </c>
      <c r="F157" s="91">
        <f t="shared" si="66"/>
        <v>152</v>
      </c>
      <c r="G157" s="86">
        <f t="shared" si="67"/>
        <v>154</v>
      </c>
      <c r="H157" s="86">
        <f t="shared" si="90"/>
        <v>156</v>
      </c>
      <c r="I157" s="92">
        <f t="shared" si="72"/>
        <v>44320</v>
      </c>
      <c r="J157" s="86">
        <f t="shared" si="73"/>
        <v>30</v>
      </c>
      <c r="P157" s="80"/>
      <c r="Q157" s="113">
        <f t="shared" si="87"/>
        <v>970900</v>
      </c>
      <c r="R157" s="113">
        <f>Dados!C$10</f>
        <v>589475</v>
      </c>
      <c r="S157" s="113"/>
      <c r="T157" s="113"/>
      <c r="U157" s="302"/>
      <c r="V157" s="253">
        <f t="shared" si="78"/>
        <v>589475</v>
      </c>
      <c r="W157" s="253">
        <f t="shared" si="79"/>
        <v>970900</v>
      </c>
      <c r="X157" s="253">
        <f t="shared" si="80"/>
        <v>23838469.63143132</v>
      </c>
      <c r="Y157" s="254">
        <f t="shared" si="81"/>
        <v>63914.17453504834</v>
      </c>
      <c r="Z157" s="287">
        <f t="shared" si="82"/>
        <v>55346713.40868147</v>
      </c>
      <c r="AA157" s="254">
        <f t="shared" si="83"/>
        <v>105270.4051165502</v>
      </c>
      <c r="AB157" s="293">
        <f t="shared" si="84"/>
        <v>58224173.147298545</v>
      </c>
      <c r="AC157" s="45"/>
      <c r="AD157" s="98">
        <f t="shared" si="76"/>
        <v>152</v>
      </c>
      <c r="AE157" s="91">
        <f t="shared" si="74"/>
        <v>153</v>
      </c>
      <c r="AF157" s="98">
        <f t="shared" si="77"/>
        <v>156</v>
      </c>
      <c r="AG157" s="106">
        <f t="shared" si="71"/>
        <v>12</v>
      </c>
      <c r="AP157" s="3" t="e">
        <f>#REF!/#REF!</f>
        <v>#REF!</v>
      </c>
      <c r="AQ157" s="3" t="e">
        <f t="shared" si="91"/>
        <v>#REF!</v>
      </c>
    </row>
    <row r="158" spans="5:43" ht="11.25">
      <c r="E158" s="98">
        <f t="shared" si="85"/>
        <v>13</v>
      </c>
      <c r="F158" s="91">
        <f t="shared" si="66"/>
        <v>153</v>
      </c>
      <c r="G158" s="86">
        <f t="shared" si="67"/>
        <v>155</v>
      </c>
      <c r="H158" s="86">
        <f t="shared" si="90"/>
        <v>157</v>
      </c>
      <c r="I158" s="92">
        <f t="shared" si="72"/>
        <v>44351</v>
      </c>
      <c r="J158" s="86">
        <f t="shared" si="73"/>
        <v>31</v>
      </c>
      <c r="P158" s="80"/>
      <c r="Q158" s="113">
        <f t="shared" si="87"/>
        <v>970900</v>
      </c>
      <c r="R158" s="113">
        <f>Dados!C$10</f>
        <v>589475</v>
      </c>
      <c r="S158" s="113"/>
      <c r="T158" s="113"/>
      <c r="U158" s="302"/>
      <c r="V158" s="253">
        <f t="shared" si="78"/>
        <v>589475</v>
      </c>
      <c r="W158" s="253">
        <f t="shared" si="79"/>
        <v>970900</v>
      </c>
      <c r="X158" s="253">
        <f t="shared" si="80"/>
        <v>24219894.63143132</v>
      </c>
      <c r="Y158" s="254">
        <f t="shared" si="81"/>
        <v>62992.791758009516</v>
      </c>
      <c r="Z158" s="287">
        <f t="shared" si="82"/>
        <v>55409706.200439475</v>
      </c>
      <c r="AA158" s="254">
        <f t="shared" si="83"/>
        <v>103752.83348378037</v>
      </c>
      <c r="AB158" s="293">
        <f t="shared" si="84"/>
        <v>58327925.98078232</v>
      </c>
      <c r="AC158" s="45"/>
      <c r="AD158" s="98">
        <f t="shared" si="76"/>
        <v>153</v>
      </c>
      <c r="AE158" s="91">
        <f t="shared" si="74"/>
        <v>154</v>
      </c>
      <c r="AF158" s="98">
        <f t="shared" si="77"/>
        <v>157</v>
      </c>
      <c r="AG158" s="106">
        <f t="shared" si="71"/>
        <v>13</v>
      </c>
      <c r="AH158" s="12"/>
      <c r="AI158" s="23"/>
      <c r="AP158" s="3" t="e">
        <f>#REF!/#REF!</f>
        <v>#REF!</v>
      </c>
      <c r="AQ158" s="3" t="e">
        <f t="shared" si="91"/>
        <v>#REF!</v>
      </c>
    </row>
    <row r="159" spans="5:43" ht="11.25">
      <c r="E159" s="98">
        <f t="shared" si="85"/>
        <v>13</v>
      </c>
      <c r="F159" s="91">
        <f t="shared" si="66"/>
        <v>154</v>
      </c>
      <c r="G159" s="86">
        <f t="shared" si="67"/>
        <v>156</v>
      </c>
      <c r="H159" s="86">
        <f t="shared" si="90"/>
        <v>158</v>
      </c>
      <c r="I159" s="92">
        <f t="shared" si="72"/>
        <v>44381</v>
      </c>
      <c r="J159" s="86">
        <f t="shared" si="73"/>
        <v>30</v>
      </c>
      <c r="P159" s="80"/>
      <c r="Q159" s="113">
        <f t="shared" si="87"/>
        <v>970900</v>
      </c>
      <c r="R159" s="113">
        <f>Dados!C$10</f>
        <v>589475</v>
      </c>
      <c r="S159" s="113"/>
      <c r="T159" s="113"/>
      <c r="U159" s="302"/>
      <c r="V159" s="253">
        <f t="shared" si="78"/>
        <v>589475</v>
      </c>
      <c r="W159" s="253">
        <f t="shared" si="79"/>
        <v>970900</v>
      </c>
      <c r="X159" s="253">
        <f t="shared" si="80"/>
        <v>24601319.63143132</v>
      </c>
      <c r="Y159" s="254">
        <f t="shared" si="81"/>
        <v>62084.6915779533</v>
      </c>
      <c r="Z159" s="287">
        <f t="shared" si="82"/>
        <v>55471790.89201743</v>
      </c>
      <c r="AA159" s="254">
        <f t="shared" si="83"/>
        <v>102257.13906957014</v>
      </c>
      <c r="AB159" s="293">
        <f t="shared" si="84"/>
        <v>58430183.119851895</v>
      </c>
      <c r="AC159" s="45"/>
      <c r="AD159" s="98">
        <f t="shared" si="76"/>
        <v>154</v>
      </c>
      <c r="AE159" s="91">
        <f t="shared" si="74"/>
        <v>155</v>
      </c>
      <c r="AF159" s="98">
        <f t="shared" si="77"/>
        <v>158</v>
      </c>
      <c r="AG159" s="106">
        <f t="shared" si="71"/>
        <v>13</v>
      </c>
      <c r="AH159" s="12"/>
      <c r="AI159" s="23"/>
      <c r="AP159" s="3" t="e">
        <f>#REF!/#REF!</f>
        <v>#REF!</v>
      </c>
      <c r="AQ159" s="3" t="e">
        <f t="shared" si="91"/>
        <v>#REF!</v>
      </c>
    </row>
    <row r="160" spans="5:43" ht="11.25">
      <c r="E160" s="98">
        <f t="shared" si="85"/>
        <v>13</v>
      </c>
      <c r="F160" s="91">
        <f aca="true" t="shared" si="92" ref="F160:F185">F159+1</f>
        <v>155</v>
      </c>
      <c r="G160" s="86">
        <f aca="true" t="shared" si="93" ref="G160:G185">G159+1</f>
        <v>157</v>
      </c>
      <c r="H160" s="86">
        <f aca="true" t="shared" si="94" ref="H160:H185">H159+1</f>
        <v>159</v>
      </c>
      <c r="I160" s="92">
        <f aca="true" t="shared" si="95" ref="I160:I185">I159+J160</f>
        <v>44412</v>
      </c>
      <c r="J160" s="86">
        <f aca="true" t="shared" si="96" ref="J160:J185">DATE(YEAR(I159),MONTH(I159)+1,DAY(I159))-DATE(YEAR(I159),MONTH(I159),DAY(I159))</f>
        <v>31</v>
      </c>
      <c r="P160" s="80"/>
      <c r="Q160" s="113">
        <f t="shared" si="87"/>
        <v>970900</v>
      </c>
      <c r="R160" s="113">
        <f>Dados!C$10</f>
        <v>589475</v>
      </c>
      <c r="S160" s="113"/>
      <c r="T160" s="113"/>
      <c r="U160" s="302"/>
      <c r="V160" s="253">
        <f t="shared" si="78"/>
        <v>589475</v>
      </c>
      <c r="W160" s="253">
        <f t="shared" si="79"/>
        <v>970900</v>
      </c>
      <c r="X160" s="253">
        <f t="shared" si="80"/>
        <v>24982744.63143132</v>
      </c>
      <c r="Y160" s="254">
        <f t="shared" si="81"/>
        <v>61189.68251378514</v>
      </c>
      <c r="Z160" s="287">
        <f t="shared" si="82"/>
        <v>55532980.57453122</v>
      </c>
      <c r="AA160" s="254">
        <f t="shared" si="83"/>
        <v>100783.00649329317</v>
      </c>
      <c r="AB160" s="293">
        <f t="shared" si="84"/>
        <v>58530966.12634519</v>
      </c>
      <c r="AC160" s="45"/>
      <c r="AD160" s="98">
        <f t="shared" si="76"/>
        <v>155</v>
      </c>
      <c r="AE160" s="91">
        <f t="shared" si="74"/>
        <v>156</v>
      </c>
      <c r="AF160" s="98">
        <f t="shared" si="77"/>
        <v>159</v>
      </c>
      <c r="AG160" s="106">
        <f t="shared" si="71"/>
        <v>13</v>
      </c>
      <c r="AH160" s="12"/>
      <c r="AI160" s="23"/>
      <c r="AP160" s="3" t="e">
        <f>#REF!/#REF!</f>
        <v>#REF!</v>
      </c>
      <c r="AQ160" s="3" t="e">
        <f t="shared" si="91"/>
        <v>#REF!</v>
      </c>
    </row>
    <row r="161" spans="5:43" ht="11.25">
      <c r="E161" s="98">
        <f t="shared" si="85"/>
        <v>13</v>
      </c>
      <c r="F161" s="91">
        <f t="shared" si="92"/>
        <v>156</v>
      </c>
      <c r="G161" s="86">
        <f t="shared" si="93"/>
        <v>158</v>
      </c>
      <c r="H161" s="86">
        <f t="shared" si="94"/>
        <v>160</v>
      </c>
      <c r="I161" s="92">
        <f t="shared" si="95"/>
        <v>44443</v>
      </c>
      <c r="J161" s="86">
        <f t="shared" si="96"/>
        <v>31</v>
      </c>
      <c r="P161" s="80"/>
      <c r="Q161" s="113">
        <f t="shared" si="87"/>
        <v>970900</v>
      </c>
      <c r="R161" s="113">
        <f>Dados!C$10</f>
        <v>589475</v>
      </c>
      <c r="S161" s="113"/>
      <c r="T161" s="113"/>
      <c r="U161" s="302"/>
      <c r="V161" s="253">
        <f t="shared" si="78"/>
        <v>589475</v>
      </c>
      <c r="W161" s="253">
        <f t="shared" si="79"/>
        <v>970900</v>
      </c>
      <c r="X161" s="253">
        <f t="shared" si="80"/>
        <v>25364169.63143132</v>
      </c>
      <c r="Y161" s="254">
        <f t="shared" si="81"/>
        <v>60307.575844790175</v>
      </c>
      <c r="Z161" s="287">
        <f t="shared" si="82"/>
        <v>55593288.15037601</v>
      </c>
      <c r="AA161" s="254">
        <f t="shared" si="83"/>
        <v>99330.12492083087</v>
      </c>
      <c r="AB161" s="293">
        <f t="shared" si="84"/>
        <v>58630296.25126602</v>
      </c>
      <c r="AC161" s="45"/>
      <c r="AD161" s="98">
        <f t="shared" si="76"/>
        <v>156</v>
      </c>
      <c r="AE161" s="91">
        <f t="shared" si="74"/>
        <v>157</v>
      </c>
      <c r="AF161" s="98">
        <f t="shared" si="77"/>
        <v>160</v>
      </c>
      <c r="AG161" s="106">
        <f t="shared" si="71"/>
        <v>13</v>
      </c>
      <c r="AP161" s="3" t="e">
        <f>#REF!/#REF!</f>
        <v>#REF!</v>
      </c>
      <c r="AQ161" s="3" t="e">
        <f t="shared" si="91"/>
        <v>#REF!</v>
      </c>
    </row>
    <row r="162" spans="5:43" ht="11.25">
      <c r="E162" s="98">
        <f t="shared" si="85"/>
        <v>14</v>
      </c>
      <c r="F162" s="91">
        <f t="shared" si="92"/>
        <v>157</v>
      </c>
      <c r="G162" s="86">
        <f t="shared" si="93"/>
        <v>159</v>
      </c>
      <c r="H162" s="86">
        <f t="shared" si="94"/>
        <v>161</v>
      </c>
      <c r="I162" s="92">
        <f t="shared" si="95"/>
        <v>44473</v>
      </c>
      <c r="J162" s="86">
        <f t="shared" si="96"/>
        <v>30</v>
      </c>
      <c r="P162" s="80"/>
      <c r="Q162" s="113">
        <f t="shared" si="87"/>
        <v>970900</v>
      </c>
      <c r="R162" s="113">
        <f>Dados!C$10</f>
        <v>589475</v>
      </c>
      <c r="S162" s="113"/>
      <c r="T162" s="113"/>
      <c r="U162" s="302"/>
      <c r="V162" s="253">
        <f t="shared" si="78"/>
        <v>589475</v>
      </c>
      <c r="W162" s="253">
        <f t="shared" si="79"/>
        <v>970900</v>
      </c>
      <c r="X162" s="253">
        <f t="shared" si="80"/>
        <v>25745594.63143132</v>
      </c>
      <c r="Y162" s="254">
        <f t="shared" si="81"/>
        <v>59438.18557083959</v>
      </c>
      <c r="Z162" s="287">
        <f t="shared" si="82"/>
        <v>55652726.33594684</v>
      </c>
      <c r="AA162" s="254">
        <f t="shared" si="83"/>
        <v>97898.1879990299</v>
      </c>
      <c r="AB162" s="293">
        <f t="shared" si="84"/>
        <v>58728194.43926505</v>
      </c>
      <c r="AC162" s="45"/>
      <c r="AD162" s="98">
        <f t="shared" si="76"/>
        <v>157</v>
      </c>
      <c r="AE162" s="91">
        <f t="shared" si="74"/>
        <v>158</v>
      </c>
      <c r="AF162" s="98">
        <f t="shared" si="77"/>
        <v>161</v>
      </c>
      <c r="AG162" s="106">
        <f t="shared" si="71"/>
        <v>13</v>
      </c>
      <c r="AP162" s="3" t="e">
        <f>#REF!/#REF!</f>
        <v>#REF!</v>
      </c>
      <c r="AQ162" s="3" t="e">
        <f t="shared" si="91"/>
        <v>#REF!</v>
      </c>
    </row>
    <row r="163" spans="5:43" ht="11.25">
      <c r="E163" s="98">
        <f t="shared" si="85"/>
        <v>14</v>
      </c>
      <c r="F163" s="91">
        <f t="shared" si="92"/>
        <v>158</v>
      </c>
      <c r="G163" s="86">
        <f t="shared" si="93"/>
        <v>160</v>
      </c>
      <c r="H163" s="86">
        <f t="shared" si="94"/>
        <v>162</v>
      </c>
      <c r="I163" s="92">
        <f t="shared" si="95"/>
        <v>44504</v>
      </c>
      <c r="J163" s="86">
        <f t="shared" si="96"/>
        <v>31</v>
      </c>
      <c r="P163" s="80"/>
      <c r="Q163" s="113">
        <f t="shared" si="87"/>
        <v>970900</v>
      </c>
      <c r="R163" s="113">
        <f>Dados!C$10</f>
        <v>589475</v>
      </c>
      <c r="S163" s="113"/>
      <c r="T163" s="113"/>
      <c r="U163" s="302"/>
      <c r="V163" s="253">
        <f t="shared" si="78"/>
        <v>589475</v>
      </c>
      <c r="W163" s="253">
        <f t="shared" si="79"/>
        <v>970900</v>
      </c>
      <c r="X163" s="253">
        <f t="shared" si="80"/>
        <v>26127019.63143132</v>
      </c>
      <c r="Y163" s="254">
        <f t="shared" si="81"/>
        <v>58581.32837317091</v>
      </c>
      <c r="Z163" s="287">
        <f t="shared" si="82"/>
        <v>55711307.664320014</v>
      </c>
      <c r="AA163" s="254">
        <f t="shared" si="83"/>
        <v>96486.89379110503</v>
      </c>
      <c r="AB163" s="293">
        <f t="shared" si="84"/>
        <v>58824681.33305615</v>
      </c>
      <c r="AC163" s="45"/>
      <c r="AD163" s="98">
        <f t="shared" si="76"/>
        <v>158</v>
      </c>
      <c r="AE163" s="91">
        <f t="shared" si="74"/>
        <v>159</v>
      </c>
      <c r="AF163" s="98">
        <f t="shared" si="77"/>
        <v>162</v>
      </c>
      <c r="AG163" s="106">
        <f t="shared" si="71"/>
        <v>13</v>
      </c>
      <c r="AP163" s="3" t="e">
        <f>#REF!/#REF!</f>
        <v>#REF!</v>
      </c>
      <c r="AQ163" s="3" t="e">
        <f t="shared" si="91"/>
        <v>#REF!</v>
      </c>
    </row>
    <row r="164" spans="5:43" ht="11.25">
      <c r="E164" s="98">
        <f t="shared" si="85"/>
        <v>14</v>
      </c>
      <c r="F164" s="91">
        <f t="shared" si="92"/>
        <v>159</v>
      </c>
      <c r="G164" s="86">
        <f t="shared" si="93"/>
        <v>161</v>
      </c>
      <c r="H164" s="86">
        <f t="shared" si="94"/>
        <v>163</v>
      </c>
      <c r="I164" s="92">
        <f t="shared" si="95"/>
        <v>44534</v>
      </c>
      <c r="J164" s="86">
        <f t="shared" si="96"/>
        <v>30</v>
      </c>
      <c r="P164" s="80"/>
      <c r="Q164" s="113">
        <f t="shared" si="87"/>
        <v>970900</v>
      </c>
      <c r="R164" s="113">
        <f>Dados!C$10</f>
        <v>589475</v>
      </c>
      <c r="S164" s="113"/>
      <c r="T164" s="113"/>
      <c r="U164" s="302"/>
      <c r="V164" s="253">
        <f t="shared" si="78"/>
        <v>589475</v>
      </c>
      <c r="W164" s="253">
        <f t="shared" si="79"/>
        <v>970900</v>
      </c>
      <c r="X164" s="253">
        <f t="shared" si="80"/>
        <v>26508444.63143132</v>
      </c>
      <c r="Y164" s="254">
        <f t="shared" si="81"/>
        <v>57736.82357573358</v>
      </c>
      <c r="Z164" s="287">
        <f t="shared" si="82"/>
        <v>55769044.48789575</v>
      </c>
      <c r="AA164" s="254">
        <f t="shared" si="83"/>
        <v>95095.94471297295</v>
      </c>
      <c r="AB164" s="293">
        <f t="shared" si="84"/>
        <v>58919777.277769126</v>
      </c>
      <c r="AC164" s="45"/>
      <c r="AD164" s="98">
        <f t="shared" si="76"/>
        <v>159</v>
      </c>
      <c r="AE164" s="91">
        <f t="shared" si="74"/>
        <v>160</v>
      </c>
      <c r="AF164" s="98">
        <f t="shared" si="77"/>
        <v>163</v>
      </c>
      <c r="AG164" s="106">
        <f t="shared" si="71"/>
        <v>13</v>
      </c>
      <c r="AP164" s="3" t="e">
        <f>#REF!/#REF!</f>
        <v>#REF!</v>
      </c>
      <c r="AQ164" s="3" t="e">
        <f t="shared" si="91"/>
        <v>#REF!</v>
      </c>
    </row>
    <row r="165" spans="5:43" ht="11.25">
      <c r="E165" s="98">
        <f t="shared" si="85"/>
        <v>14</v>
      </c>
      <c r="F165" s="91">
        <f t="shared" si="92"/>
        <v>160</v>
      </c>
      <c r="G165" s="86">
        <f t="shared" si="93"/>
        <v>162</v>
      </c>
      <c r="H165" s="86">
        <f t="shared" si="94"/>
        <v>164</v>
      </c>
      <c r="I165" s="92">
        <f t="shared" si="95"/>
        <v>44565</v>
      </c>
      <c r="J165" s="86">
        <f t="shared" si="96"/>
        <v>31</v>
      </c>
      <c r="P165" s="80"/>
      <c r="Q165" s="113">
        <f t="shared" si="87"/>
        <v>970900</v>
      </c>
      <c r="R165" s="113">
        <f>Dados!C$10</f>
        <v>589475</v>
      </c>
      <c r="S165" s="113"/>
      <c r="T165" s="113"/>
      <c r="U165" s="302"/>
      <c r="V165" s="253">
        <f t="shared" si="78"/>
        <v>589475</v>
      </c>
      <c r="W165" s="253">
        <f t="shared" si="79"/>
        <v>970900</v>
      </c>
      <c r="X165" s="253">
        <f t="shared" si="80"/>
        <v>26889869.63143132</v>
      </c>
      <c r="Y165" s="254">
        <f t="shared" si="81"/>
        <v>56904.49310709179</v>
      </c>
      <c r="Z165" s="287">
        <f t="shared" si="82"/>
        <v>55825948.981002845</v>
      </c>
      <c r="AA165" s="254">
        <f t="shared" si="83"/>
        <v>93725.04747050413</v>
      </c>
      <c r="AB165" s="293">
        <f t="shared" si="84"/>
        <v>59013502.32523963</v>
      </c>
      <c r="AC165" s="45"/>
      <c r="AD165" s="98">
        <f t="shared" si="76"/>
        <v>160</v>
      </c>
      <c r="AE165" s="91">
        <f t="shared" si="74"/>
        <v>161</v>
      </c>
      <c r="AF165" s="98">
        <f t="shared" si="77"/>
        <v>164</v>
      </c>
      <c r="AG165" s="106">
        <f t="shared" si="71"/>
        <v>13</v>
      </c>
      <c r="AP165" s="3" t="e">
        <f>#REF!/#REF!</f>
        <v>#REF!</v>
      </c>
      <c r="AQ165" s="3" t="e">
        <f t="shared" si="91"/>
        <v>#REF!</v>
      </c>
    </row>
    <row r="166" spans="5:33" ht="11.25">
      <c r="E166" s="98">
        <f t="shared" si="85"/>
        <v>14</v>
      </c>
      <c r="F166" s="91">
        <f t="shared" si="92"/>
        <v>161</v>
      </c>
      <c r="G166" s="86">
        <f t="shared" si="93"/>
        <v>163</v>
      </c>
      <c r="H166" s="86">
        <f t="shared" si="94"/>
        <v>165</v>
      </c>
      <c r="I166" s="92">
        <f t="shared" si="95"/>
        <v>44596</v>
      </c>
      <c r="J166" s="86">
        <f t="shared" si="96"/>
        <v>31</v>
      </c>
      <c r="P166" s="80"/>
      <c r="Q166" s="113">
        <f t="shared" si="87"/>
        <v>970900</v>
      </c>
      <c r="R166" s="113">
        <f>Dados!C$10</f>
        <v>589475</v>
      </c>
      <c r="S166" s="113"/>
      <c r="T166" s="113"/>
      <c r="U166" s="302"/>
      <c r="V166" s="253">
        <f t="shared" si="78"/>
        <v>589475</v>
      </c>
      <c r="W166" s="253">
        <f t="shared" si="79"/>
        <v>970900</v>
      </c>
      <c r="X166" s="253">
        <f t="shared" si="80"/>
        <v>27271294.63143132</v>
      </c>
      <c r="Y166" s="254">
        <f t="shared" si="81"/>
        <v>56084.16146287651</v>
      </c>
      <c r="Z166" s="287">
        <f t="shared" si="82"/>
        <v>55882033.14246572</v>
      </c>
      <c r="AA166" s="254">
        <f t="shared" si="83"/>
        <v>92373.91299767896</v>
      </c>
      <c r="AB166" s="293">
        <f t="shared" si="84"/>
        <v>59105876.23823731</v>
      </c>
      <c r="AC166" s="45"/>
      <c r="AD166" s="98">
        <f t="shared" si="76"/>
        <v>161</v>
      </c>
      <c r="AE166" s="91">
        <f t="shared" si="74"/>
        <v>162</v>
      </c>
      <c r="AF166" s="98">
        <f t="shared" si="77"/>
        <v>165</v>
      </c>
      <c r="AG166" s="106">
        <f t="shared" si="71"/>
        <v>13</v>
      </c>
    </row>
    <row r="167" spans="5:33" ht="11.25">
      <c r="E167" s="98">
        <f t="shared" si="85"/>
        <v>14</v>
      </c>
      <c r="F167" s="91">
        <f t="shared" si="92"/>
        <v>162</v>
      </c>
      <c r="G167" s="86">
        <f t="shared" si="93"/>
        <v>164</v>
      </c>
      <c r="H167" s="86">
        <f t="shared" si="94"/>
        <v>166</v>
      </c>
      <c r="I167" s="92">
        <f t="shared" si="95"/>
        <v>44624</v>
      </c>
      <c r="J167" s="86">
        <f t="shared" si="96"/>
        <v>28</v>
      </c>
      <c r="P167" s="80"/>
      <c r="Q167" s="113">
        <f t="shared" si="87"/>
        <v>970900</v>
      </c>
      <c r="R167" s="113">
        <f>Dados!C$10</f>
        <v>589475</v>
      </c>
      <c r="S167" s="113"/>
      <c r="T167" s="113"/>
      <c r="U167" s="302"/>
      <c r="V167" s="253">
        <f t="shared" si="78"/>
        <v>589475</v>
      </c>
      <c r="W167" s="253">
        <f t="shared" si="79"/>
        <v>970900</v>
      </c>
      <c r="X167" s="253">
        <f t="shared" si="80"/>
        <v>27652719.63143132</v>
      </c>
      <c r="Y167" s="254">
        <f t="shared" si="81"/>
        <v>55275.65566877882</v>
      </c>
      <c r="Z167" s="287">
        <f t="shared" si="82"/>
        <v>55937308.7981345</v>
      </c>
      <c r="AA167" s="254">
        <f t="shared" si="83"/>
        <v>91042.25639563569</v>
      </c>
      <c r="AB167" s="293">
        <f t="shared" si="84"/>
        <v>59196918.494632944</v>
      </c>
      <c r="AC167" s="45"/>
      <c r="AD167" s="98">
        <f t="shared" si="76"/>
        <v>162</v>
      </c>
      <c r="AE167" s="91">
        <f t="shared" si="74"/>
        <v>163</v>
      </c>
      <c r="AF167" s="98">
        <f t="shared" si="77"/>
        <v>166</v>
      </c>
      <c r="AG167" s="106">
        <f t="shared" si="71"/>
        <v>13</v>
      </c>
    </row>
    <row r="168" spans="5:33" ht="11.25">
      <c r="E168" s="98">
        <f t="shared" si="85"/>
        <v>14</v>
      </c>
      <c r="F168" s="91">
        <f t="shared" si="92"/>
        <v>163</v>
      </c>
      <c r="G168" s="86">
        <f t="shared" si="93"/>
        <v>165</v>
      </c>
      <c r="H168" s="86">
        <f t="shared" si="94"/>
        <v>167</v>
      </c>
      <c r="I168" s="92">
        <f t="shared" si="95"/>
        <v>44655</v>
      </c>
      <c r="J168" s="86">
        <f t="shared" si="96"/>
        <v>31</v>
      </c>
      <c r="P168" s="80"/>
      <c r="Q168" s="113">
        <f t="shared" si="87"/>
        <v>970900</v>
      </c>
      <c r="R168" s="113">
        <f>Dados!C$10</f>
        <v>589475</v>
      </c>
      <c r="S168" s="113"/>
      <c r="T168" s="113"/>
      <c r="U168" s="302"/>
      <c r="V168" s="253">
        <f t="shared" si="78"/>
        <v>589475</v>
      </c>
      <c r="W168" s="253">
        <f t="shared" si="79"/>
        <v>970900</v>
      </c>
      <c r="X168" s="253">
        <f t="shared" si="80"/>
        <v>28034144.63143132</v>
      </c>
      <c r="Y168" s="254">
        <f t="shared" si="81"/>
        <v>54478.80524407666</v>
      </c>
      <c r="Z168" s="287">
        <f t="shared" si="82"/>
        <v>55991787.60337857</v>
      </c>
      <c r="AA168" s="254">
        <f t="shared" si="83"/>
        <v>89729.79687259685</v>
      </c>
      <c r="AB168" s="293">
        <f t="shared" si="84"/>
        <v>59286648.29150554</v>
      </c>
      <c r="AC168" s="45"/>
      <c r="AD168" s="98">
        <f t="shared" si="76"/>
        <v>163</v>
      </c>
      <c r="AE168" s="91">
        <f t="shared" si="74"/>
        <v>164</v>
      </c>
      <c r="AF168" s="98">
        <f t="shared" si="77"/>
        <v>167</v>
      </c>
      <c r="AG168" s="106">
        <f t="shared" si="71"/>
        <v>13</v>
      </c>
    </row>
    <row r="169" spans="5:35" ht="11.25">
      <c r="E169" s="98">
        <f t="shared" si="85"/>
        <v>14</v>
      </c>
      <c r="F169" s="91">
        <f t="shared" si="92"/>
        <v>164</v>
      </c>
      <c r="G169" s="86">
        <f t="shared" si="93"/>
        <v>166</v>
      </c>
      <c r="H169" s="86">
        <f t="shared" si="94"/>
        <v>168</v>
      </c>
      <c r="I169" s="92">
        <f t="shared" si="95"/>
        <v>44685</v>
      </c>
      <c r="J169" s="86">
        <f t="shared" si="96"/>
        <v>30</v>
      </c>
      <c r="P169" s="80"/>
      <c r="Q169" s="113">
        <f t="shared" si="87"/>
        <v>970900</v>
      </c>
      <c r="R169" s="113">
        <f>Dados!C$10</f>
        <v>589475</v>
      </c>
      <c r="S169" s="113"/>
      <c r="T169" s="113"/>
      <c r="U169" s="302"/>
      <c r="V169" s="253">
        <f t="shared" si="78"/>
        <v>589475</v>
      </c>
      <c r="W169" s="253">
        <f t="shared" si="79"/>
        <v>970900</v>
      </c>
      <c r="X169" s="253">
        <f t="shared" si="80"/>
        <v>28415569.63143132</v>
      </c>
      <c r="Y169" s="254">
        <f t="shared" si="81"/>
        <v>53693.44216568756</v>
      </c>
      <c r="Z169" s="287">
        <f t="shared" si="82"/>
        <v>56045481.04554426</v>
      </c>
      <c r="AA169" s="254">
        <f t="shared" si="83"/>
        <v>88436.25768466186</v>
      </c>
      <c r="AB169" s="293">
        <f t="shared" si="84"/>
        <v>59375084.5491902</v>
      </c>
      <c r="AC169" s="45"/>
      <c r="AD169" s="98">
        <f t="shared" si="76"/>
        <v>164</v>
      </c>
      <c r="AE169" s="91">
        <f t="shared" si="74"/>
        <v>165</v>
      </c>
      <c r="AF169" s="98">
        <f t="shared" si="77"/>
        <v>168</v>
      </c>
      <c r="AG169" s="106">
        <f t="shared" si="71"/>
        <v>13</v>
      </c>
      <c r="AH169" s="12"/>
      <c r="AI169" s="23"/>
    </row>
    <row r="170" spans="5:35" ht="11.25">
      <c r="E170" s="98">
        <f t="shared" si="85"/>
        <v>14</v>
      </c>
      <c r="F170" s="91">
        <f t="shared" si="92"/>
        <v>165</v>
      </c>
      <c r="G170" s="86">
        <f t="shared" si="93"/>
        <v>167</v>
      </c>
      <c r="H170" s="86">
        <f t="shared" si="94"/>
        <v>169</v>
      </c>
      <c r="I170" s="92">
        <f t="shared" si="95"/>
        <v>44716</v>
      </c>
      <c r="J170" s="86">
        <f t="shared" si="96"/>
        <v>31</v>
      </c>
      <c r="P170" s="80"/>
      <c r="Q170" s="113">
        <f t="shared" si="87"/>
        <v>970900</v>
      </c>
      <c r="R170" s="113">
        <f>Dados!C$10</f>
        <v>589475</v>
      </c>
      <c r="S170" s="113"/>
      <c r="T170" s="113"/>
      <c r="U170" s="302"/>
      <c r="V170" s="253">
        <f t="shared" si="78"/>
        <v>589475</v>
      </c>
      <c r="W170" s="253">
        <f t="shared" si="79"/>
        <v>970900</v>
      </c>
      <c r="X170" s="253">
        <f t="shared" si="80"/>
        <v>28796994.63143132</v>
      </c>
      <c r="Y170" s="254">
        <f t="shared" si="81"/>
        <v>52919.40083273933</v>
      </c>
      <c r="Z170" s="287">
        <f t="shared" si="82"/>
        <v>56098400.446377</v>
      </c>
      <c r="AA170" s="254">
        <f t="shared" si="83"/>
        <v>87161.36607745301</v>
      </c>
      <c r="AB170" s="293">
        <f t="shared" si="84"/>
        <v>59462245.915267654</v>
      </c>
      <c r="AC170" s="45"/>
      <c r="AD170" s="98">
        <f t="shared" si="76"/>
        <v>165</v>
      </c>
      <c r="AE170" s="91">
        <f t="shared" si="74"/>
        <v>166</v>
      </c>
      <c r="AF170" s="98">
        <f t="shared" si="77"/>
        <v>169</v>
      </c>
      <c r="AG170" s="106">
        <f aca="true" t="shared" si="97" ref="AG170:AG233">INT((AF170-1)/12)</f>
        <v>14</v>
      </c>
      <c r="AH170" s="12"/>
      <c r="AI170" s="23"/>
    </row>
    <row r="171" spans="5:35" ht="11.25">
      <c r="E171" s="98">
        <f t="shared" si="85"/>
        <v>14</v>
      </c>
      <c r="F171" s="91">
        <f t="shared" si="92"/>
        <v>166</v>
      </c>
      <c r="G171" s="86">
        <f t="shared" si="93"/>
        <v>168</v>
      </c>
      <c r="H171" s="86">
        <f t="shared" si="94"/>
        <v>170</v>
      </c>
      <c r="I171" s="92">
        <f t="shared" si="95"/>
        <v>44746</v>
      </c>
      <c r="J171" s="86">
        <f t="shared" si="96"/>
        <v>30</v>
      </c>
      <c r="P171" s="80"/>
      <c r="Q171" s="113">
        <f t="shared" si="87"/>
        <v>970900</v>
      </c>
      <c r="R171" s="113">
        <f>Dados!C$10</f>
        <v>589475</v>
      </c>
      <c r="S171" s="113"/>
      <c r="T171" s="113"/>
      <c r="U171" s="302"/>
      <c r="V171" s="253">
        <f t="shared" si="78"/>
        <v>589475</v>
      </c>
      <c r="W171" s="253">
        <f t="shared" si="79"/>
        <v>970900</v>
      </c>
      <c r="X171" s="253">
        <f t="shared" si="80"/>
        <v>29178419.63143132</v>
      </c>
      <c r="Y171" s="254">
        <f t="shared" si="81"/>
        <v>52156.51803165173</v>
      </c>
      <c r="Z171" s="287">
        <f t="shared" si="82"/>
        <v>56150556.96440865</v>
      </c>
      <c r="AA171" s="254">
        <f t="shared" si="83"/>
        <v>85904.85322860285</v>
      </c>
      <c r="AB171" s="293">
        <f t="shared" si="84"/>
        <v>59548150.76849626</v>
      </c>
      <c r="AC171" s="45"/>
      <c r="AD171" s="98">
        <f t="shared" si="76"/>
        <v>166</v>
      </c>
      <c r="AE171" s="91">
        <f t="shared" si="74"/>
        <v>167</v>
      </c>
      <c r="AF171" s="98">
        <f t="shared" si="77"/>
        <v>170</v>
      </c>
      <c r="AG171" s="106">
        <f t="shared" si="97"/>
        <v>14</v>
      </c>
      <c r="AH171" s="12"/>
      <c r="AI171" s="23"/>
    </row>
    <row r="172" spans="5:35" ht="11.25">
      <c r="E172" s="98">
        <f t="shared" si="85"/>
        <v>14</v>
      </c>
      <c r="F172" s="91">
        <f t="shared" si="92"/>
        <v>167</v>
      </c>
      <c r="G172" s="86">
        <f t="shared" si="93"/>
        <v>169</v>
      </c>
      <c r="H172" s="86">
        <f t="shared" si="94"/>
        <v>171</v>
      </c>
      <c r="I172" s="92">
        <f t="shared" si="95"/>
        <v>44777</v>
      </c>
      <c r="J172" s="86">
        <f t="shared" si="96"/>
        <v>31</v>
      </c>
      <c r="P172" s="80"/>
      <c r="Q172" s="113">
        <f t="shared" si="87"/>
        <v>970900</v>
      </c>
      <c r="R172" s="113">
        <f>Dados!C$10</f>
        <v>589475</v>
      </c>
      <c r="S172" s="113"/>
      <c r="T172" s="113"/>
      <c r="U172" s="302"/>
      <c r="V172" s="253">
        <f t="shared" si="78"/>
        <v>589475</v>
      </c>
      <c r="W172" s="253">
        <f t="shared" si="79"/>
        <v>970900</v>
      </c>
      <c r="X172" s="253">
        <f t="shared" si="80"/>
        <v>29559844.63143132</v>
      </c>
      <c r="Y172" s="254">
        <f t="shared" si="81"/>
        <v>51404.63290172135</v>
      </c>
      <c r="Z172" s="287">
        <f t="shared" si="82"/>
        <v>56201961.59731037</v>
      </c>
      <c r="AA172" s="254">
        <f t="shared" si="83"/>
        <v>84666.45419107046</v>
      </c>
      <c r="AB172" s="293">
        <f t="shared" si="84"/>
        <v>59632817.222687334</v>
      </c>
      <c r="AC172" s="45"/>
      <c r="AD172" s="98">
        <f t="shared" si="76"/>
        <v>167</v>
      </c>
      <c r="AE172" s="91">
        <f t="shared" si="74"/>
        <v>168</v>
      </c>
      <c r="AF172" s="98">
        <f t="shared" si="77"/>
        <v>171</v>
      </c>
      <c r="AG172" s="106">
        <f t="shared" si="97"/>
        <v>14</v>
      </c>
      <c r="AH172" s="12"/>
      <c r="AI172" s="23"/>
    </row>
    <row r="173" spans="5:33" ht="11.25">
      <c r="E173" s="98">
        <f t="shared" si="85"/>
        <v>14</v>
      </c>
      <c r="F173" s="91">
        <f t="shared" si="92"/>
        <v>168</v>
      </c>
      <c r="G173" s="86">
        <f t="shared" si="93"/>
        <v>170</v>
      </c>
      <c r="H173" s="86">
        <f t="shared" si="94"/>
        <v>172</v>
      </c>
      <c r="I173" s="92">
        <f t="shared" si="95"/>
        <v>44808</v>
      </c>
      <c r="J173" s="86">
        <f t="shared" si="96"/>
        <v>31</v>
      </c>
      <c r="P173" s="80"/>
      <c r="Q173" s="113">
        <f t="shared" si="87"/>
        <v>970900</v>
      </c>
      <c r="R173" s="113">
        <f>Dados!C$10</f>
        <v>589475</v>
      </c>
      <c r="S173" s="113"/>
      <c r="T173" s="113"/>
      <c r="U173" s="302"/>
      <c r="V173" s="253">
        <f t="shared" si="78"/>
        <v>589475</v>
      </c>
      <c r="W173" s="253">
        <f t="shared" si="79"/>
        <v>970900</v>
      </c>
      <c r="X173" s="253">
        <f t="shared" si="80"/>
        <v>29941269.63143132</v>
      </c>
      <c r="Y173" s="254">
        <f t="shared" si="81"/>
        <v>50663.586901202696</v>
      </c>
      <c r="Z173" s="287">
        <f t="shared" si="82"/>
        <v>56252625.184211574</v>
      </c>
      <c r="AA173" s="254">
        <f t="shared" si="83"/>
        <v>83445.90783727502</v>
      </c>
      <c r="AB173" s="293">
        <f t="shared" si="84"/>
        <v>59716263.130524606</v>
      </c>
      <c r="AC173" s="45"/>
      <c r="AD173" s="98">
        <f t="shared" si="76"/>
        <v>168</v>
      </c>
      <c r="AE173" s="91">
        <f t="shared" si="74"/>
        <v>169</v>
      </c>
      <c r="AF173" s="98">
        <f t="shared" si="77"/>
        <v>172</v>
      </c>
      <c r="AG173" s="106">
        <f t="shared" si="97"/>
        <v>14</v>
      </c>
    </row>
    <row r="174" spans="5:33" ht="11.25">
      <c r="E174" s="98">
        <f t="shared" si="85"/>
        <v>15</v>
      </c>
      <c r="F174" s="91">
        <f t="shared" si="92"/>
        <v>169</v>
      </c>
      <c r="G174" s="86">
        <f t="shared" si="93"/>
        <v>171</v>
      </c>
      <c r="H174" s="86">
        <f t="shared" si="94"/>
        <v>173</v>
      </c>
      <c r="I174" s="92">
        <f t="shared" si="95"/>
        <v>44838</v>
      </c>
      <c r="J174" s="86">
        <f t="shared" si="96"/>
        <v>30</v>
      </c>
      <c r="P174" s="80"/>
      <c r="Q174" s="113">
        <f t="shared" si="87"/>
        <v>970900</v>
      </c>
      <c r="R174" s="113">
        <f>Dados!C$10</f>
        <v>589475</v>
      </c>
      <c r="S174" s="113"/>
      <c r="T174" s="113"/>
      <c r="U174" s="302"/>
      <c r="V174" s="253">
        <f t="shared" si="78"/>
        <v>589475</v>
      </c>
      <c r="W174" s="253">
        <f t="shared" si="79"/>
        <v>970900</v>
      </c>
      <c r="X174" s="253">
        <f t="shared" si="80"/>
        <v>30322694.63143132</v>
      </c>
      <c r="Y174" s="254">
        <f t="shared" si="81"/>
        <v>49933.22377387825</v>
      </c>
      <c r="Z174" s="287">
        <f t="shared" si="82"/>
        <v>56302558.40798546</v>
      </c>
      <c r="AA174" s="254">
        <f t="shared" si="83"/>
        <v>82242.95680403477</v>
      </c>
      <c r="AB174" s="293">
        <f t="shared" si="84"/>
        <v>59798506.08732864</v>
      </c>
      <c r="AC174" s="45"/>
      <c r="AD174" s="98">
        <f t="shared" si="76"/>
        <v>169</v>
      </c>
      <c r="AE174" s="91">
        <f t="shared" si="74"/>
        <v>170</v>
      </c>
      <c r="AF174" s="98">
        <f t="shared" si="77"/>
        <v>173</v>
      </c>
      <c r="AG174" s="106">
        <f t="shared" si="97"/>
        <v>14</v>
      </c>
    </row>
    <row r="175" spans="5:33" ht="11.25">
      <c r="E175" s="98">
        <f t="shared" si="85"/>
        <v>15</v>
      </c>
      <c r="F175" s="91">
        <f t="shared" si="92"/>
        <v>170</v>
      </c>
      <c r="G175" s="86">
        <f t="shared" si="93"/>
        <v>172</v>
      </c>
      <c r="H175" s="86">
        <f t="shared" si="94"/>
        <v>174</v>
      </c>
      <c r="I175" s="92">
        <f t="shared" si="95"/>
        <v>44869</v>
      </c>
      <c r="J175" s="86">
        <f t="shared" si="96"/>
        <v>31</v>
      </c>
      <c r="P175" s="80"/>
      <c r="Q175" s="113">
        <f t="shared" si="87"/>
        <v>970900</v>
      </c>
      <c r="R175" s="113">
        <f>Dados!C$10</f>
        <v>589475</v>
      </c>
      <c r="S175" s="113"/>
      <c r="T175" s="113"/>
      <c r="U175" s="302"/>
      <c r="V175" s="253">
        <f t="shared" si="78"/>
        <v>589475</v>
      </c>
      <c r="W175" s="253">
        <f t="shared" si="79"/>
        <v>970900</v>
      </c>
      <c r="X175" s="253">
        <f t="shared" si="80"/>
        <v>30704119.63143132</v>
      </c>
      <c r="Y175" s="254">
        <f t="shared" si="81"/>
        <v>49213.38951611049</v>
      </c>
      <c r="Z175" s="287">
        <f t="shared" si="82"/>
        <v>56351771.797501564</v>
      </c>
      <c r="AA175" s="254">
        <f t="shared" si="83"/>
        <v>81057.34743829964</v>
      </c>
      <c r="AB175" s="293">
        <f t="shared" si="84"/>
        <v>59879563.43476694</v>
      </c>
      <c r="AC175" s="45"/>
      <c r="AD175" s="98">
        <f t="shared" si="76"/>
        <v>170</v>
      </c>
      <c r="AE175" s="91">
        <f t="shared" si="74"/>
        <v>171</v>
      </c>
      <c r="AF175" s="98">
        <f t="shared" si="77"/>
        <v>174</v>
      </c>
      <c r="AG175" s="106">
        <f t="shared" si="97"/>
        <v>14</v>
      </c>
    </row>
    <row r="176" spans="5:33" ht="11.25">
      <c r="E176" s="98">
        <f t="shared" si="85"/>
        <v>15</v>
      </c>
      <c r="F176" s="91">
        <f t="shared" si="92"/>
        <v>171</v>
      </c>
      <c r="G176" s="86">
        <f t="shared" si="93"/>
        <v>173</v>
      </c>
      <c r="H176" s="86">
        <f t="shared" si="94"/>
        <v>175</v>
      </c>
      <c r="I176" s="92">
        <f t="shared" si="95"/>
        <v>44899</v>
      </c>
      <c r="J176" s="86">
        <f t="shared" si="96"/>
        <v>30</v>
      </c>
      <c r="P176" s="80"/>
      <c r="Q176" s="113">
        <f t="shared" si="87"/>
        <v>970900</v>
      </c>
      <c r="R176" s="113">
        <f>Dados!C$10</f>
        <v>589475</v>
      </c>
      <c r="S176" s="113"/>
      <c r="T176" s="113"/>
      <c r="U176" s="302"/>
      <c r="V176" s="253">
        <f t="shared" si="78"/>
        <v>589475</v>
      </c>
      <c r="W176" s="253">
        <f t="shared" si="79"/>
        <v>970900</v>
      </c>
      <c r="X176" s="253">
        <f t="shared" si="80"/>
        <v>31085544.63143132</v>
      </c>
      <c r="Y176" s="254">
        <f t="shared" si="81"/>
        <v>48503.93234436868</v>
      </c>
      <c r="Z176" s="287">
        <f t="shared" si="82"/>
        <v>56400275.72984593</v>
      </c>
      <c r="AA176" s="254">
        <f t="shared" si="83"/>
        <v>79888.82974366607</v>
      </c>
      <c r="AB176" s="293">
        <f t="shared" si="84"/>
        <v>59959452.26451061</v>
      </c>
      <c r="AC176" s="45"/>
      <c r="AD176" s="98">
        <f t="shared" si="76"/>
        <v>171</v>
      </c>
      <c r="AE176" s="91">
        <f t="shared" si="74"/>
        <v>172</v>
      </c>
      <c r="AF176" s="98">
        <f t="shared" si="77"/>
        <v>175</v>
      </c>
      <c r="AG176" s="106">
        <f t="shared" si="97"/>
        <v>14</v>
      </c>
    </row>
    <row r="177" spans="5:33" ht="11.25">
      <c r="E177" s="98">
        <f t="shared" si="85"/>
        <v>15</v>
      </c>
      <c r="F177" s="91">
        <f t="shared" si="92"/>
        <v>172</v>
      </c>
      <c r="G177" s="86">
        <f t="shared" si="93"/>
        <v>174</v>
      </c>
      <c r="H177" s="86">
        <f t="shared" si="94"/>
        <v>176</v>
      </c>
      <c r="I177" s="92">
        <f t="shared" si="95"/>
        <v>44930</v>
      </c>
      <c r="J177" s="86">
        <f t="shared" si="96"/>
        <v>31</v>
      </c>
      <c r="P177" s="80"/>
      <c r="Q177" s="113">
        <f t="shared" si="87"/>
        <v>970900</v>
      </c>
      <c r="R177" s="113">
        <f>Dados!C$10</f>
        <v>589475</v>
      </c>
      <c r="S177" s="113"/>
      <c r="T177" s="113"/>
      <c r="U177" s="302"/>
      <c r="V177" s="253">
        <f t="shared" si="78"/>
        <v>589475</v>
      </c>
      <c r="W177" s="253">
        <f t="shared" si="79"/>
        <v>970900</v>
      </c>
      <c r="X177" s="253">
        <f t="shared" si="80"/>
        <v>31466969.63143132</v>
      </c>
      <c r="Y177" s="254">
        <f t="shared" si="81"/>
        <v>47804.70266322416</v>
      </c>
      <c r="Z177" s="287">
        <f t="shared" si="82"/>
        <v>56448080.432509154</v>
      </c>
      <c r="AA177" s="254">
        <f t="shared" si="83"/>
        <v>78737.15732766333</v>
      </c>
      <c r="AB177" s="293">
        <f t="shared" si="84"/>
        <v>60038189.421838276</v>
      </c>
      <c r="AC177" s="45"/>
      <c r="AD177" s="98">
        <f t="shared" si="76"/>
        <v>172</v>
      </c>
      <c r="AE177" s="91">
        <f t="shared" si="74"/>
        <v>173</v>
      </c>
      <c r="AF177" s="98">
        <f t="shared" si="77"/>
        <v>176</v>
      </c>
      <c r="AG177" s="106">
        <f t="shared" si="97"/>
        <v>14</v>
      </c>
    </row>
    <row r="178" spans="5:33" ht="11.25">
      <c r="E178" s="98">
        <f t="shared" si="85"/>
        <v>15</v>
      </c>
      <c r="F178" s="91">
        <f t="shared" si="92"/>
        <v>173</v>
      </c>
      <c r="G178" s="86">
        <f t="shared" si="93"/>
        <v>175</v>
      </c>
      <c r="H178" s="86">
        <f t="shared" si="94"/>
        <v>177</v>
      </c>
      <c r="I178" s="92">
        <f t="shared" si="95"/>
        <v>44961</v>
      </c>
      <c r="J178" s="86">
        <f t="shared" si="96"/>
        <v>31</v>
      </c>
      <c r="P178" s="80"/>
      <c r="Q178" s="113">
        <f t="shared" si="87"/>
        <v>970900</v>
      </c>
      <c r="R178" s="113">
        <f>Dados!C$10</f>
        <v>589475</v>
      </c>
      <c r="S178" s="113"/>
      <c r="T178" s="113"/>
      <c r="U178" s="302"/>
      <c r="V178" s="253">
        <f t="shared" si="78"/>
        <v>589475</v>
      </c>
      <c r="W178" s="253">
        <f t="shared" si="79"/>
        <v>970900</v>
      </c>
      <c r="X178" s="253">
        <f t="shared" si="80"/>
        <v>31848394.63143132</v>
      </c>
      <c r="Y178" s="254">
        <f t="shared" si="81"/>
        <v>47115.55303380663</v>
      </c>
      <c r="Z178" s="287">
        <f t="shared" si="82"/>
        <v>56495195.98554296</v>
      </c>
      <c r="AA178" s="254">
        <f t="shared" si="83"/>
        <v>77602.08734979916</v>
      </c>
      <c r="AB178" s="293">
        <f t="shared" si="84"/>
        <v>60115791.50918808</v>
      </c>
      <c r="AC178" s="45"/>
      <c r="AD178" s="98">
        <f t="shared" si="76"/>
        <v>173</v>
      </c>
      <c r="AE178" s="91">
        <f t="shared" si="74"/>
        <v>174</v>
      </c>
      <c r="AF178" s="98">
        <f t="shared" si="77"/>
        <v>177</v>
      </c>
      <c r="AG178" s="106">
        <f t="shared" si="97"/>
        <v>14</v>
      </c>
    </row>
    <row r="179" spans="5:33" ht="11.25">
      <c r="E179" s="98">
        <f t="shared" si="85"/>
        <v>15</v>
      </c>
      <c r="F179" s="91">
        <f t="shared" si="92"/>
        <v>174</v>
      </c>
      <c r="G179" s="86">
        <f t="shared" si="93"/>
        <v>176</v>
      </c>
      <c r="H179" s="86">
        <f t="shared" si="94"/>
        <v>178</v>
      </c>
      <c r="I179" s="92">
        <f t="shared" si="95"/>
        <v>44989</v>
      </c>
      <c r="J179" s="86">
        <f t="shared" si="96"/>
        <v>28</v>
      </c>
      <c r="P179" s="80"/>
      <c r="Q179" s="113">
        <f t="shared" si="87"/>
        <v>970900</v>
      </c>
      <c r="R179" s="113">
        <f>Dados!C$10</f>
        <v>589475</v>
      </c>
      <c r="S179" s="113"/>
      <c r="T179" s="113"/>
      <c r="U179" s="302"/>
      <c r="V179" s="253">
        <f t="shared" si="78"/>
        <v>589475</v>
      </c>
      <c r="W179" s="253">
        <f t="shared" si="79"/>
        <v>970900</v>
      </c>
      <c r="X179" s="253">
        <f t="shared" si="80"/>
        <v>32229819.63143132</v>
      </c>
      <c r="Y179" s="254">
        <f t="shared" si="81"/>
        <v>46436.33814271541</v>
      </c>
      <c r="Z179" s="287">
        <f t="shared" si="82"/>
        <v>56541632.323685676</v>
      </c>
      <c r="AA179" s="254">
        <f t="shared" si="83"/>
        <v>76483.3804703548</v>
      </c>
      <c r="AB179" s="293">
        <f t="shared" si="84"/>
        <v>60192274.889658436</v>
      </c>
      <c r="AC179" s="45"/>
      <c r="AD179" s="98">
        <f t="shared" si="76"/>
        <v>174</v>
      </c>
      <c r="AE179" s="91">
        <f t="shared" si="74"/>
        <v>175</v>
      </c>
      <c r="AF179" s="98">
        <f t="shared" si="77"/>
        <v>178</v>
      </c>
      <c r="AG179" s="106">
        <f t="shared" si="97"/>
        <v>14</v>
      </c>
    </row>
    <row r="180" spans="5:35" ht="11.25">
      <c r="E180" s="98">
        <f t="shared" si="85"/>
        <v>15</v>
      </c>
      <c r="F180" s="91">
        <f t="shared" si="92"/>
        <v>175</v>
      </c>
      <c r="G180" s="86">
        <f t="shared" si="93"/>
        <v>177</v>
      </c>
      <c r="H180" s="86">
        <f t="shared" si="94"/>
        <v>179</v>
      </c>
      <c r="I180" s="92">
        <f t="shared" si="95"/>
        <v>45020</v>
      </c>
      <c r="J180" s="86">
        <f t="shared" si="96"/>
        <v>31</v>
      </c>
      <c r="P180" s="80"/>
      <c r="Q180" s="113">
        <f t="shared" si="87"/>
        <v>970900</v>
      </c>
      <c r="R180" s="113">
        <f>Dados!C$10</f>
        <v>589475</v>
      </c>
      <c r="S180" s="113"/>
      <c r="T180" s="113"/>
      <c r="U180" s="302"/>
      <c r="V180" s="253">
        <f t="shared" si="78"/>
        <v>589475</v>
      </c>
      <c r="W180" s="253">
        <f t="shared" si="79"/>
        <v>970900</v>
      </c>
      <c r="X180" s="253">
        <f t="shared" si="80"/>
        <v>32611244.63143132</v>
      </c>
      <c r="Y180" s="254">
        <f t="shared" si="81"/>
        <v>45766.9147713788</v>
      </c>
      <c r="Z180" s="287">
        <f t="shared" si="82"/>
        <v>56587399.238457054</v>
      </c>
      <c r="AA180" s="254">
        <f t="shared" si="83"/>
        <v>75380.80079991803</v>
      </c>
      <c r="AB180" s="293">
        <f t="shared" si="84"/>
        <v>60267655.69045836</v>
      </c>
      <c r="AC180" s="45"/>
      <c r="AD180" s="98">
        <f t="shared" si="76"/>
        <v>175</v>
      </c>
      <c r="AE180" s="91">
        <f aca="true" t="shared" si="98" ref="AE180:AE243">G180-1</f>
        <v>176</v>
      </c>
      <c r="AF180" s="98">
        <f t="shared" si="77"/>
        <v>179</v>
      </c>
      <c r="AG180" s="106">
        <f t="shared" si="97"/>
        <v>14</v>
      </c>
      <c r="AH180" s="12"/>
      <c r="AI180" s="23"/>
    </row>
    <row r="181" spans="5:35" ht="11.25">
      <c r="E181" s="98">
        <f t="shared" si="85"/>
        <v>15</v>
      </c>
      <c r="F181" s="91">
        <f t="shared" si="92"/>
        <v>176</v>
      </c>
      <c r="G181" s="86">
        <f t="shared" si="93"/>
        <v>178</v>
      </c>
      <c r="H181" s="86">
        <f t="shared" si="94"/>
        <v>180</v>
      </c>
      <c r="I181" s="92">
        <f t="shared" si="95"/>
        <v>45050</v>
      </c>
      <c r="J181" s="86">
        <f t="shared" si="96"/>
        <v>30</v>
      </c>
      <c r="P181" s="80"/>
      <c r="Q181" s="113">
        <f t="shared" si="87"/>
        <v>970900</v>
      </c>
      <c r="R181" s="113">
        <f>Dados!C$10</f>
        <v>589475</v>
      </c>
      <c r="S181" s="113"/>
      <c r="T181" s="113"/>
      <c r="U181" s="302"/>
      <c r="V181" s="253">
        <f t="shared" si="78"/>
        <v>589475</v>
      </c>
      <c r="W181" s="253">
        <f t="shared" si="79"/>
        <v>970900</v>
      </c>
      <c r="X181" s="253">
        <f t="shared" si="80"/>
        <v>32992669.63143132</v>
      </c>
      <c r="Y181" s="254">
        <f t="shared" si="81"/>
        <v>45107.14176585514</v>
      </c>
      <c r="Z181" s="287">
        <f t="shared" si="82"/>
        <v>56632506.38022291</v>
      </c>
      <c r="AA181" s="254">
        <f t="shared" si="83"/>
        <v>74294.11584964377</v>
      </c>
      <c r="AB181" s="293">
        <f t="shared" si="84"/>
        <v>60341949.806308</v>
      </c>
      <c r="AC181" s="45"/>
      <c r="AD181" s="98">
        <f t="shared" si="76"/>
        <v>176</v>
      </c>
      <c r="AE181" s="91">
        <f t="shared" si="98"/>
        <v>177</v>
      </c>
      <c r="AF181" s="98">
        <f t="shared" si="77"/>
        <v>180</v>
      </c>
      <c r="AG181" s="106">
        <f t="shared" si="97"/>
        <v>14</v>
      </c>
      <c r="AH181" s="12"/>
      <c r="AI181" s="23"/>
    </row>
    <row r="182" spans="5:35" ht="11.25">
      <c r="E182" s="98">
        <f t="shared" si="85"/>
        <v>15</v>
      </c>
      <c r="F182" s="91">
        <f t="shared" si="92"/>
        <v>177</v>
      </c>
      <c r="G182" s="86">
        <f t="shared" si="93"/>
        <v>179</v>
      </c>
      <c r="H182" s="86">
        <f t="shared" si="94"/>
        <v>181</v>
      </c>
      <c r="I182" s="92">
        <f t="shared" si="95"/>
        <v>45081</v>
      </c>
      <c r="J182" s="86">
        <f t="shared" si="96"/>
        <v>31</v>
      </c>
      <c r="P182" s="80"/>
      <c r="Q182" s="113">
        <f t="shared" si="87"/>
        <v>970900</v>
      </c>
      <c r="R182" s="113">
        <f>Dados!C$10</f>
        <v>589475</v>
      </c>
      <c r="S182" s="113"/>
      <c r="T182" s="113"/>
      <c r="U182" s="302"/>
      <c r="V182" s="253">
        <f t="shared" si="78"/>
        <v>589475</v>
      </c>
      <c r="W182" s="253">
        <f t="shared" si="79"/>
        <v>970900</v>
      </c>
      <c r="X182" s="253">
        <f t="shared" si="80"/>
        <v>33374094.63143132</v>
      </c>
      <c r="Y182" s="254">
        <f t="shared" si="81"/>
        <v>44456.88000706929</v>
      </c>
      <c r="Z182" s="287">
        <f t="shared" si="82"/>
        <v>56676963.260229975</v>
      </c>
      <c r="AA182" s="254">
        <f t="shared" si="83"/>
        <v>73223.09648223178</v>
      </c>
      <c r="AB182" s="293">
        <f t="shared" si="84"/>
        <v>60415172.90279023</v>
      </c>
      <c r="AC182" s="45"/>
      <c r="AD182" s="98">
        <f t="shared" si="76"/>
        <v>177</v>
      </c>
      <c r="AE182" s="91">
        <f t="shared" si="98"/>
        <v>178</v>
      </c>
      <c r="AF182" s="98">
        <f t="shared" si="77"/>
        <v>181</v>
      </c>
      <c r="AG182" s="106">
        <f t="shared" si="97"/>
        <v>15</v>
      </c>
      <c r="AH182" s="12"/>
      <c r="AI182" s="23"/>
    </row>
    <row r="183" spans="5:35" ht="11.25">
      <c r="E183" s="98">
        <f t="shared" si="85"/>
        <v>15</v>
      </c>
      <c r="F183" s="91">
        <f t="shared" si="92"/>
        <v>178</v>
      </c>
      <c r="G183" s="86">
        <f t="shared" si="93"/>
        <v>180</v>
      </c>
      <c r="H183" s="86">
        <f t="shared" si="94"/>
        <v>182</v>
      </c>
      <c r="I183" s="92">
        <f t="shared" si="95"/>
        <v>45111</v>
      </c>
      <c r="J183" s="86">
        <f t="shared" si="96"/>
        <v>30</v>
      </c>
      <c r="P183" s="80"/>
      <c r="Q183" s="113">
        <f t="shared" si="87"/>
        <v>970900</v>
      </c>
      <c r="R183" s="113">
        <f>Dados!C$10</f>
        <v>589475</v>
      </c>
      <c r="S183" s="113"/>
      <c r="T183" s="113"/>
      <c r="U183" s="302"/>
      <c r="V183" s="253">
        <f t="shared" si="78"/>
        <v>589475</v>
      </c>
      <c r="W183" s="253">
        <f t="shared" si="79"/>
        <v>970900</v>
      </c>
      <c r="X183" s="253">
        <f t="shared" si="80"/>
        <v>33755519.63143132</v>
      </c>
      <c r="Y183" s="254">
        <f t="shared" si="81"/>
        <v>43815.992381478</v>
      </c>
      <c r="Z183" s="287">
        <f t="shared" si="82"/>
        <v>56720779.25261145</v>
      </c>
      <c r="AA183" s="254">
        <f t="shared" si="83"/>
        <v>72167.51686361081</v>
      </c>
      <c r="AB183" s="293">
        <f t="shared" si="84"/>
        <v>60487340.41965385</v>
      </c>
      <c r="AC183" s="45"/>
      <c r="AD183" s="98">
        <f t="shared" si="76"/>
        <v>178</v>
      </c>
      <c r="AE183" s="91">
        <f t="shared" si="98"/>
        <v>179</v>
      </c>
      <c r="AF183" s="98">
        <f t="shared" si="77"/>
        <v>182</v>
      </c>
      <c r="AG183" s="106">
        <f t="shared" si="97"/>
        <v>15</v>
      </c>
      <c r="AH183" s="12"/>
      <c r="AI183" s="23"/>
    </row>
    <row r="184" spans="5:35" ht="11.25">
      <c r="E184" s="98">
        <f t="shared" si="85"/>
        <v>15</v>
      </c>
      <c r="F184" s="91">
        <f t="shared" si="92"/>
        <v>179</v>
      </c>
      <c r="G184" s="86">
        <f t="shared" si="93"/>
        <v>181</v>
      </c>
      <c r="H184" s="86">
        <f t="shared" si="94"/>
        <v>183</v>
      </c>
      <c r="I184" s="92">
        <f t="shared" si="95"/>
        <v>45142</v>
      </c>
      <c r="J184" s="86">
        <f t="shared" si="96"/>
        <v>31</v>
      </c>
      <c r="P184" s="80"/>
      <c r="Q184" s="113">
        <f t="shared" si="87"/>
        <v>970900</v>
      </c>
      <c r="R184" s="113">
        <f>Dados!C$10</f>
        <v>589475</v>
      </c>
      <c r="S184" s="113"/>
      <c r="T184" s="113"/>
      <c r="U184" s="302"/>
      <c r="V184" s="253">
        <f t="shared" si="78"/>
        <v>589475</v>
      </c>
      <c r="W184" s="253">
        <f t="shared" si="79"/>
        <v>970900</v>
      </c>
      <c r="X184" s="253">
        <f t="shared" si="80"/>
        <v>34136944.63143132</v>
      </c>
      <c r="Y184" s="254">
        <f t="shared" si="81"/>
        <v>43184.34375215838</v>
      </c>
      <c r="Z184" s="287">
        <f t="shared" si="82"/>
        <v>56763963.59636361</v>
      </c>
      <c r="AA184" s="254">
        <f t="shared" si="83"/>
        <v>71127.15441531967</v>
      </c>
      <c r="AB184" s="293">
        <f t="shared" si="84"/>
        <v>60558467.574069165</v>
      </c>
      <c r="AC184" s="45"/>
      <c r="AD184" s="98">
        <f t="shared" si="76"/>
        <v>179</v>
      </c>
      <c r="AE184" s="91">
        <f t="shared" si="98"/>
        <v>180</v>
      </c>
      <c r="AF184" s="98">
        <f t="shared" si="77"/>
        <v>183</v>
      </c>
      <c r="AG184" s="106">
        <f t="shared" si="97"/>
        <v>15</v>
      </c>
      <c r="AH184" s="12"/>
      <c r="AI184" s="23"/>
    </row>
    <row r="185" spans="5:33" ht="11.25">
      <c r="E185" s="98">
        <f t="shared" si="85"/>
        <v>15</v>
      </c>
      <c r="F185" s="91">
        <f t="shared" si="92"/>
        <v>180</v>
      </c>
      <c r="G185" s="86">
        <f t="shared" si="93"/>
        <v>182</v>
      </c>
      <c r="H185" s="86">
        <f t="shared" si="94"/>
        <v>184</v>
      </c>
      <c r="I185" s="92">
        <f t="shared" si="95"/>
        <v>45173</v>
      </c>
      <c r="J185" s="86">
        <f t="shared" si="96"/>
        <v>31</v>
      </c>
      <c r="P185" s="80"/>
      <c r="Q185" s="113">
        <f t="shared" si="87"/>
        <v>970900</v>
      </c>
      <c r="R185" s="113">
        <f>Dados!C$10</f>
        <v>589475</v>
      </c>
      <c r="S185" s="113"/>
      <c r="T185" s="113"/>
      <c r="U185" s="302"/>
      <c r="V185" s="253">
        <f t="shared" si="78"/>
        <v>589475</v>
      </c>
      <c r="W185" s="253">
        <f t="shared" si="79"/>
        <v>970900</v>
      </c>
      <c r="X185" s="253">
        <f t="shared" si="80"/>
        <v>34518369.63143132</v>
      </c>
      <c r="Y185" s="254">
        <f t="shared" si="81"/>
        <v>42561.80093031307</v>
      </c>
      <c r="Z185" s="287">
        <f t="shared" si="82"/>
        <v>56806525.397293925</v>
      </c>
      <c r="AA185" s="254">
        <f t="shared" si="83"/>
        <v>70101.78976757446</v>
      </c>
      <c r="AB185" s="293">
        <f t="shared" si="84"/>
        <v>60628569.363836735</v>
      </c>
      <c r="AC185" s="42"/>
      <c r="AD185" s="98">
        <f t="shared" si="76"/>
        <v>180</v>
      </c>
      <c r="AE185" s="91">
        <f t="shared" si="98"/>
        <v>181</v>
      </c>
      <c r="AF185" s="98">
        <f t="shared" si="77"/>
        <v>184</v>
      </c>
      <c r="AG185" s="106">
        <f t="shared" si="97"/>
        <v>15</v>
      </c>
    </row>
    <row r="186" spans="5:52" ht="11.25">
      <c r="E186" s="98">
        <f t="shared" si="85"/>
        <v>16</v>
      </c>
      <c r="F186" s="91">
        <f aca="true" t="shared" si="99" ref="F186:F201">F185+1</f>
        <v>181</v>
      </c>
      <c r="G186" s="86">
        <f aca="true" t="shared" si="100" ref="G186:G201">G185+1</f>
        <v>183</v>
      </c>
      <c r="H186" s="86">
        <f aca="true" t="shared" si="101" ref="H186:H201">H185+1</f>
        <v>185</v>
      </c>
      <c r="I186" s="92">
        <f aca="true" t="shared" si="102" ref="I186:I201">I185+J186</f>
        <v>45203</v>
      </c>
      <c r="J186" s="86">
        <f aca="true" t="shared" si="103" ref="J186:J201">DATE(YEAR(I185),MONTH(I185)+1,DAY(I185))-DATE(YEAR(I185),MONTH(I185),DAY(I185))</f>
        <v>30</v>
      </c>
      <c r="P186" s="80"/>
      <c r="Q186" s="113">
        <f t="shared" si="87"/>
        <v>970900</v>
      </c>
      <c r="R186" s="113">
        <f>Dados!C$10</f>
        <v>589475</v>
      </c>
      <c r="S186" s="113"/>
      <c r="T186" s="113"/>
      <c r="U186" s="302"/>
      <c r="V186" s="253">
        <f t="shared" si="78"/>
        <v>589475</v>
      </c>
      <c r="W186" s="253">
        <f t="shared" si="79"/>
        <v>970900</v>
      </c>
      <c r="X186" s="253">
        <f t="shared" si="80"/>
        <v>34899794.63143132</v>
      </c>
      <c r="Y186" s="254">
        <f t="shared" si="81"/>
        <v>41948.23264718613</v>
      </c>
      <c r="Z186" s="287">
        <f t="shared" si="82"/>
        <v>56848473.62994111</v>
      </c>
      <c r="AA186" s="254">
        <f t="shared" si="83"/>
        <v>69091.20671301245</v>
      </c>
      <c r="AB186" s="293">
        <f t="shared" si="84"/>
        <v>60697660.57054975</v>
      </c>
      <c r="AC186" s="45"/>
      <c r="AD186" s="98">
        <f t="shared" si="76"/>
        <v>181</v>
      </c>
      <c r="AE186" s="91">
        <f t="shared" si="98"/>
        <v>182</v>
      </c>
      <c r="AF186" s="98">
        <f t="shared" si="77"/>
        <v>185</v>
      </c>
      <c r="AG186" s="106">
        <f t="shared" si="97"/>
        <v>15</v>
      </c>
      <c r="AJ186" s="7"/>
      <c r="AK186" s="7"/>
      <c r="AL186" s="7"/>
      <c r="AY186" s="7"/>
      <c r="AZ186" s="17"/>
    </row>
    <row r="187" spans="5:53" ht="11.25">
      <c r="E187" s="98">
        <f t="shared" si="85"/>
        <v>16</v>
      </c>
      <c r="F187" s="91">
        <f t="shared" si="99"/>
        <v>182</v>
      </c>
      <c r="G187" s="86">
        <f t="shared" si="100"/>
        <v>184</v>
      </c>
      <c r="H187" s="86">
        <f t="shared" si="101"/>
        <v>186</v>
      </c>
      <c r="I187" s="92">
        <f t="shared" si="102"/>
        <v>45234</v>
      </c>
      <c r="J187" s="86">
        <f t="shared" si="103"/>
        <v>31</v>
      </c>
      <c r="K187" s="91"/>
      <c r="L187" s="82"/>
      <c r="M187" s="82"/>
      <c r="N187" s="82"/>
      <c r="P187" s="82"/>
      <c r="Q187" s="113">
        <f t="shared" si="87"/>
        <v>970900</v>
      </c>
      <c r="R187" s="113">
        <f>Dados!C$10</f>
        <v>589475</v>
      </c>
      <c r="S187" s="113"/>
      <c r="T187" s="113"/>
      <c r="U187" s="302"/>
      <c r="V187" s="253">
        <f t="shared" si="78"/>
        <v>589475</v>
      </c>
      <c r="W187" s="253">
        <f t="shared" si="79"/>
        <v>970900</v>
      </c>
      <c r="X187" s="253">
        <f t="shared" si="80"/>
        <v>35281219.63143132</v>
      </c>
      <c r="Y187" s="254">
        <f t="shared" si="81"/>
        <v>41343.50952638389</v>
      </c>
      <c r="Z187" s="287">
        <f t="shared" si="82"/>
        <v>56889817.1394675</v>
      </c>
      <c r="AA187" s="254">
        <f t="shared" si="83"/>
        <v>68095.19216110287</v>
      </c>
      <c r="AB187" s="293">
        <f t="shared" si="84"/>
        <v>60765755.762710854</v>
      </c>
      <c r="AC187" s="46"/>
      <c r="AD187" s="98">
        <f t="shared" si="76"/>
        <v>182</v>
      </c>
      <c r="AE187" s="91">
        <f t="shared" si="98"/>
        <v>183</v>
      </c>
      <c r="AF187" s="98">
        <f t="shared" si="77"/>
        <v>186</v>
      </c>
      <c r="AG187" s="106">
        <f t="shared" si="97"/>
        <v>15</v>
      </c>
      <c r="AH187" s="7"/>
      <c r="AI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BA187" s="17"/>
    </row>
    <row r="188" spans="5:33" ht="11.25">
      <c r="E188" s="98">
        <f t="shared" si="85"/>
        <v>16</v>
      </c>
      <c r="F188" s="91">
        <f t="shared" si="99"/>
        <v>183</v>
      </c>
      <c r="G188" s="86">
        <f t="shared" si="100"/>
        <v>185</v>
      </c>
      <c r="H188" s="86">
        <f t="shared" si="101"/>
        <v>187</v>
      </c>
      <c r="I188" s="92">
        <f t="shared" si="102"/>
        <v>45264</v>
      </c>
      <c r="J188" s="86">
        <f t="shared" si="103"/>
        <v>30</v>
      </c>
      <c r="P188" s="80"/>
      <c r="Q188" s="113">
        <f t="shared" si="87"/>
        <v>970900</v>
      </c>
      <c r="R188" s="113">
        <f>Dados!C$10</f>
        <v>589475</v>
      </c>
      <c r="S188" s="113"/>
      <c r="T188" s="113"/>
      <c r="U188" s="302"/>
      <c r="V188" s="253">
        <f t="shared" si="78"/>
        <v>589475</v>
      </c>
      <c r="W188" s="253">
        <f t="shared" si="79"/>
        <v>970900</v>
      </c>
      <c r="X188" s="253">
        <f t="shared" si="80"/>
        <v>35662644.63143132</v>
      </c>
      <c r="Y188" s="254">
        <f t="shared" si="81"/>
        <v>40747.504056594684</v>
      </c>
      <c r="Z188" s="287">
        <f t="shared" si="82"/>
        <v>56930564.643524095</v>
      </c>
      <c r="AA188" s="254">
        <f t="shared" si="83"/>
        <v>67113.53609321477</v>
      </c>
      <c r="AB188" s="293">
        <f t="shared" si="84"/>
        <v>60832869.29880407</v>
      </c>
      <c r="AC188" s="45"/>
      <c r="AD188" s="98">
        <f t="shared" si="76"/>
        <v>183</v>
      </c>
      <c r="AE188" s="91">
        <f t="shared" si="98"/>
        <v>184</v>
      </c>
      <c r="AF188" s="98">
        <f t="shared" si="77"/>
        <v>187</v>
      </c>
      <c r="AG188" s="106">
        <f t="shared" si="97"/>
        <v>15</v>
      </c>
    </row>
    <row r="189" spans="5:33" ht="11.25">
      <c r="E189" s="98">
        <f t="shared" si="85"/>
        <v>16</v>
      </c>
      <c r="F189" s="91">
        <f t="shared" si="99"/>
        <v>184</v>
      </c>
      <c r="G189" s="86">
        <f t="shared" si="100"/>
        <v>186</v>
      </c>
      <c r="H189" s="86">
        <f t="shared" si="101"/>
        <v>188</v>
      </c>
      <c r="I189" s="92">
        <f t="shared" si="102"/>
        <v>45295</v>
      </c>
      <c r="J189" s="86">
        <f t="shared" si="103"/>
        <v>31</v>
      </c>
      <c r="P189" s="80"/>
      <c r="Q189" s="113">
        <f t="shared" si="87"/>
        <v>970900</v>
      </c>
      <c r="R189" s="113">
        <f>Dados!C$10</f>
        <v>589475</v>
      </c>
      <c r="S189" s="113"/>
      <c r="T189" s="113"/>
      <c r="U189" s="302"/>
      <c r="V189" s="253">
        <f t="shared" si="78"/>
        <v>589475</v>
      </c>
      <c r="W189" s="253">
        <f t="shared" si="79"/>
        <v>970900</v>
      </c>
      <c r="X189" s="253">
        <f t="shared" si="80"/>
        <v>36044069.63143132</v>
      </c>
      <c r="Y189" s="254">
        <f t="shared" si="81"/>
        <v>40160.090564702085</v>
      </c>
      <c r="Z189" s="287">
        <f t="shared" si="82"/>
        <v>56970724.7340888</v>
      </c>
      <c r="AA189" s="254">
        <f t="shared" si="83"/>
        <v>66146.03151833285</v>
      </c>
      <c r="AB189" s="293">
        <f t="shared" si="84"/>
        <v>60899015.3303224</v>
      </c>
      <c r="AC189" s="45"/>
      <c r="AD189" s="98">
        <f t="shared" si="76"/>
        <v>184</v>
      </c>
      <c r="AE189" s="91">
        <f t="shared" si="98"/>
        <v>185</v>
      </c>
      <c r="AF189" s="98">
        <f t="shared" si="77"/>
        <v>188</v>
      </c>
      <c r="AG189" s="106">
        <f t="shared" si="97"/>
        <v>15</v>
      </c>
    </row>
    <row r="190" spans="5:33" ht="11.25">
      <c r="E190" s="98">
        <f t="shared" si="85"/>
        <v>16</v>
      </c>
      <c r="F190" s="91">
        <f t="shared" si="99"/>
        <v>185</v>
      </c>
      <c r="G190" s="86">
        <f t="shared" si="100"/>
        <v>187</v>
      </c>
      <c r="H190" s="86">
        <f t="shared" si="101"/>
        <v>189</v>
      </c>
      <c r="I190" s="92">
        <f t="shared" si="102"/>
        <v>45326</v>
      </c>
      <c r="J190" s="86">
        <f t="shared" si="103"/>
        <v>31</v>
      </c>
      <c r="P190" s="80"/>
      <c r="Q190" s="113">
        <f t="shared" si="87"/>
        <v>970900</v>
      </c>
      <c r="R190" s="113">
        <f>Dados!C$10</f>
        <v>589475</v>
      </c>
      <c r="S190" s="113"/>
      <c r="T190" s="113"/>
      <c r="U190" s="302"/>
      <c r="V190" s="253">
        <f t="shared" si="78"/>
        <v>589475</v>
      </c>
      <c r="W190" s="253">
        <f t="shared" si="79"/>
        <v>970900</v>
      </c>
      <c r="X190" s="253">
        <f t="shared" si="80"/>
        <v>36425494.63143132</v>
      </c>
      <c r="Y190" s="254">
        <f t="shared" si="81"/>
        <v>39581.14518928548</v>
      </c>
      <c r="Z190" s="287">
        <f t="shared" si="82"/>
        <v>57010305.879278086</v>
      </c>
      <c r="AA190" s="254">
        <f t="shared" si="83"/>
        <v>65192.47442941138</v>
      </c>
      <c r="AB190" s="293">
        <f t="shared" si="84"/>
        <v>60964207.80475181</v>
      </c>
      <c r="AC190" s="45"/>
      <c r="AD190" s="98">
        <f aca="true" t="shared" si="104" ref="AD190:AD244">AD189+1</f>
        <v>185</v>
      </c>
      <c r="AE190" s="91">
        <f t="shared" si="98"/>
        <v>186</v>
      </c>
      <c r="AF190" s="98">
        <f t="shared" si="77"/>
        <v>189</v>
      </c>
      <c r="AG190" s="106">
        <f t="shared" si="97"/>
        <v>15</v>
      </c>
    </row>
    <row r="191" spans="5:35" ht="11.25">
      <c r="E191" s="98">
        <f t="shared" si="85"/>
        <v>16</v>
      </c>
      <c r="F191" s="91">
        <f t="shared" si="99"/>
        <v>186</v>
      </c>
      <c r="G191" s="86">
        <f t="shared" si="100"/>
        <v>188</v>
      </c>
      <c r="H191" s="86">
        <f t="shared" si="101"/>
        <v>190</v>
      </c>
      <c r="I191" s="92">
        <f t="shared" si="102"/>
        <v>45355</v>
      </c>
      <c r="J191" s="86">
        <f t="shared" si="103"/>
        <v>29</v>
      </c>
      <c r="P191" s="80"/>
      <c r="Q191" s="113">
        <f t="shared" si="87"/>
        <v>970900</v>
      </c>
      <c r="R191" s="113">
        <f>Dados!C$10</f>
        <v>589475</v>
      </c>
      <c r="S191" s="113"/>
      <c r="T191" s="113"/>
      <c r="U191" s="302"/>
      <c r="V191" s="253">
        <f t="shared" si="78"/>
        <v>589475</v>
      </c>
      <c r="W191" s="253">
        <f t="shared" si="79"/>
        <v>970900</v>
      </c>
      <c r="X191" s="253">
        <f t="shared" si="80"/>
        <v>36806919.63143132</v>
      </c>
      <c r="Y191" s="254">
        <f t="shared" si="81"/>
        <v>39010.545854502845</v>
      </c>
      <c r="Z191" s="287">
        <f t="shared" si="82"/>
        <v>57049316.42513259</v>
      </c>
      <c r="AA191" s="254">
        <f t="shared" si="83"/>
        <v>64252.663760357624</v>
      </c>
      <c r="AB191" s="293">
        <f t="shared" si="84"/>
        <v>61028460.46851217</v>
      </c>
      <c r="AC191" s="45"/>
      <c r="AD191" s="98">
        <f t="shared" si="104"/>
        <v>186</v>
      </c>
      <c r="AE191" s="91">
        <f t="shared" si="98"/>
        <v>187</v>
      </c>
      <c r="AF191" s="98">
        <f t="shared" si="77"/>
        <v>190</v>
      </c>
      <c r="AG191" s="106">
        <f t="shared" si="97"/>
        <v>15</v>
      </c>
      <c r="AH191" s="12"/>
      <c r="AI191" s="23"/>
    </row>
    <row r="192" spans="5:35" ht="11.25">
      <c r="E192" s="98">
        <f t="shared" si="85"/>
        <v>16</v>
      </c>
      <c r="F192" s="91">
        <f t="shared" si="99"/>
        <v>187</v>
      </c>
      <c r="G192" s="86">
        <f t="shared" si="100"/>
        <v>189</v>
      </c>
      <c r="H192" s="86">
        <f t="shared" si="101"/>
        <v>191</v>
      </c>
      <c r="I192" s="92">
        <f t="shared" si="102"/>
        <v>45386</v>
      </c>
      <c r="J192" s="86">
        <f t="shared" si="103"/>
        <v>31</v>
      </c>
      <c r="P192" s="80"/>
      <c r="Q192" s="113">
        <f t="shared" si="87"/>
        <v>970900</v>
      </c>
      <c r="R192" s="113">
        <f>Dados!C$10</f>
        <v>589475</v>
      </c>
      <c r="S192" s="113"/>
      <c r="T192" s="113"/>
      <c r="U192" s="302"/>
      <c r="V192" s="253">
        <f t="shared" si="78"/>
        <v>589475</v>
      </c>
      <c r="W192" s="253">
        <f t="shared" si="79"/>
        <v>970900</v>
      </c>
      <c r="X192" s="253">
        <f t="shared" si="80"/>
        <v>37188344.63143132</v>
      </c>
      <c r="Y192" s="254">
        <f t="shared" si="81"/>
        <v>38448.17224434987</v>
      </c>
      <c r="Z192" s="287">
        <f t="shared" si="82"/>
        <v>57087764.597376935</v>
      </c>
      <c r="AA192" s="254">
        <f t="shared" si="83"/>
        <v>63326.40134363508</v>
      </c>
      <c r="AB192" s="293">
        <f t="shared" si="84"/>
        <v>61091786.869855806</v>
      </c>
      <c r="AC192" s="45"/>
      <c r="AD192" s="98">
        <f t="shared" si="104"/>
        <v>187</v>
      </c>
      <c r="AE192" s="91">
        <f t="shared" si="98"/>
        <v>188</v>
      </c>
      <c r="AF192" s="98">
        <f t="shared" si="77"/>
        <v>191</v>
      </c>
      <c r="AG192" s="106">
        <f t="shared" si="97"/>
        <v>15</v>
      </c>
      <c r="AH192" s="12"/>
      <c r="AI192" s="23"/>
    </row>
    <row r="193" spans="5:35" ht="11.25">
      <c r="E193" s="98">
        <f t="shared" si="85"/>
        <v>16</v>
      </c>
      <c r="F193" s="91">
        <f t="shared" si="99"/>
        <v>188</v>
      </c>
      <c r="G193" s="86">
        <f t="shared" si="100"/>
        <v>190</v>
      </c>
      <c r="H193" s="86">
        <f t="shared" si="101"/>
        <v>192</v>
      </c>
      <c r="I193" s="92">
        <f t="shared" si="102"/>
        <v>45416</v>
      </c>
      <c r="J193" s="86">
        <f t="shared" si="103"/>
        <v>30</v>
      </c>
      <c r="P193" s="80"/>
      <c r="Q193" s="113">
        <f t="shared" si="87"/>
        <v>970900</v>
      </c>
      <c r="R193" s="113">
        <f>Dados!C$10</f>
        <v>589475</v>
      </c>
      <c r="S193" s="113"/>
      <c r="T193" s="113"/>
      <c r="U193" s="302"/>
      <c r="V193" s="253">
        <f t="shared" si="78"/>
        <v>589475</v>
      </c>
      <c r="W193" s="253">
        <f t="shared" si="79"/>
        <v>970900</v>
      </c>
      <c r="X193" s="253">
        <f t="shared" si="80"/>
        <v>37569769.63143132</v>
      </c>
      <c r="Y193" s="254">
        <f t="shared" si="81"/>
        <v>37893.90577729037</v>
      </c>
      <c r="Z193" s="287">
        <f t="shared" si="82"/>
        <v>57125658.503154226</v>
      </c>
      <c r="AA193" s="254">
        <f t="shared" si="83"/>
        <v>62413.49186847825</v>
      </c>
      <c r="AB193" s="293">
        <f t="shared" si="84"/>
        <v>61154200.36172429</v>
      </c>
      <c r="AC193" s="45"/>
      <c r="AD193" s="98">
        <f t="shared" si="104"/>
        <v>188</v>
      </c>
      <c r="AE193" s="91">
        <f t="shared" si="98"/>
        <v>189</v>
      </c>
      <c r="AF193" s="98">
        <f aca="true" t="shared" si="105" ref="AF193:AF244">H193</f>
        <v>192</v>
      </c>
      <c r="AG193" s="106">
        <f t="shared" si="97"/>
        <v>15</v>
      </c>
      <c r="AH193" s="12"/>
      <c r="AI193" s="23"/>
    </row>
    <row r="194" spans="5:35" ht="11.25">
      <c r="E194" s="98">
        <f t="shared" si="85"/>
        <v>16</v>
      </c>
      <c r="F194" s="91">
        <f t="shared" si="99"/>
        <v>189</v>
      </c>
      <c r="G194" s="86">
        <f t="shared" si="100"/>
        <v>191</v>
      </c>
      <c r="H194" s="86">
        <f t="shared" si="101"/>
        <v>193</v>
      </c>
      <c r="I194" s="92">
        <f t="shared" si="102"/>
        <v>45447</v>
      </c>
      <c r="J194" s="86">
        <f t="shared" si="103"/>
        <v>31</v>
      </c>
      <c r="P194" s="80"/>
      <c r="Q194" s="113">
        <f t="shared" si="87"/>
        <v>970900</v>
      </c>
      <c r="R194" s="113">
        <f>Dados!C$10</f>
        <v>589475</v>
      </c>
      <c r="S194" s="113"/>
      <c r="T194" s="113"/>
      <c r="U194" s="302"/>
      <c r="V194" s="253">
        <f t="shared" si="78"/>
        <v>589475</v>
      </c>
      <c r="W194" s="253">
        <f t="shared" si="79"/>
        <v>970900</v>
      </c>
      <c r="X194" s="253">
        <f t="shared" si="80"/>
        <v>37951194.63143132</v>
      </c>
      <c r="Y194" s="254">
        <f t="shared" si="81"/>
        <v>37347.62958125218</v>
      </c>
      <c r="Z194" s="287">
        <f t="shared" si="82"/>
        <v>57163006.132735476</v>
      </c>
      <c r="AA194" s="254">
        <f t="shared" si="83"/>
        <v>61513.74283970947</v>
      </c>
      <c r="AB194" s="293">
        <f t="shared" si="84"/>
        <v>61215714.104563996</v>
      </c>
      <c r="AC194" s="45"/>
      <c r="AD194" s="98">
        <f t="shared" si="104"/>
        <v>189</v>
      </c>
      <c r="AE194" s="91">
        <f t="shared" si="98"/>
        <v>190</v>
      </c>
      <c r="AF194" s="98">
        <f t="shared" si="105"/>
        <v>193</v>
      </c>
      <c r="AG194" s="106">
        <f t="shared" si="97"/>
        <v>16</v>
      </c>
      <c r="AH194" s="12"/>
      <c r="AI194" s="23"/>
    </row>
    <row r="195" spans="5:35" ht="11.25">
      <c r="E195" s="98">
        <f t="shared" si="85"/>
        <v>16</v>
      </c>
      <c r="F195" s="91">
        <f t="shared" si="99"/>
        <v>190</v>
      </c>
      <c r="G195" s="86">
        <f t="shared" si="100"/>
        <v>192</v>
      </c>
      <c r="H195" s="86">
        <f t="shared" si="101"/>
        <v>194</v>
      </c>
      <c r="I195" s="92">
        <f t="shared" si="102"/>
        <v>45477</v>
      </c>
      <c r="J195" s="86">
        <f t="shared" si="103"/>
        <v>30</v>
      </c>
      <c r="P195" s="80"/>
      <c r="Q195" s="113">
        <f t="shared" si="87"/>
        <v>970900</v>
      </c>
      <c r="R195" s="113">
        <f>Dados!C$10</f>
        <v>589475</v>
      </c>
      <c r="S195" s="113"/>
      <c r="T195" s="113"/>
      <c r="U195" s="302"/>
      <c r="V195" s="253">
        <f aca="true" t="shared" si="106" ref="V195:V245">O195+P195+R195</f>
        <v>589475</v>
      </c>
      <c r="W195" s="253">
        <f aca="true" t="shared" si="107" ref="W195:W245">Q195</f>
        <v>970900</v>
      </c>
      <c r="X195" s="253">
        <f aca="true" t="shared" si="108" ref="X195:X245">W195-V195+X194</f>
        <v>38332619.63143132</v>
      </c>
      <c r="Y195" s="254">
        <f t="shared" si="81"/>
        <v>36809.22846898372</v>
      </c>
      <c r="Z195" s="287">
        <f t="shared" si="82"/>
        <v>57199815.36120446</v>
      </c>
      <c r="AA195" s="254">
        <f t="shared" si="83"/>
        <v>60626.96453714965</v>
      </c>
      <c r="AB195" s="293">
        <f t="shared" si="84"/>
        <v>61276341.06910115</v>
      </c>
      <c r="AC195" s="45"/>
      <c r="AD195" s="98">
        <f t="shared" si="104"/>
        <v>190</v>
      </c>
      <c r="AE195" s="91">
        <f t="shared" si="98"/>
        <v>191</v>
      </c>
      <c r="AF195" s="98">
        <f t="shared" si="105"/>
        <v>194</v>
      </c>
      <c r="AG195" s="106">
        <f t="shared" si="97"/>
        <v>16</v>
      </c>
      <c r="AH195" s="12"/>
      <c r="AI195" s="23"/>
    </row>
    <row r="196" spans="5:35" ht="11.25">
      <c r="E196" s="98">
        <f t="shared" si="85"/>
        <v>16</v>
      </c>
      <c r="F196" s="91">
        <f t="shared" si="99"/>
        <v>191</v>
      </c>
      <c r="G196" s="86">
        <f t="shared" si="100"/>
        <v>193</v>
      </c>
      <c r="H196" s="86">
        <f t="shared" si="101"/>
        <v>195</v>
      </c>
      <c r="I196" s="92">
        <f t="shared" si="102"/>
        <v>45508</v>
      </c>
      <c r="J196" s="86">
        <f t="shared" si="103"/>
        <v>31</v>
      </c>
      <c r="P196" s="80"/>
      <c r="Q196" s="113">
        <f t="shared" si="87"/>
        <v>970900</v>
      </c>
      <c r="R196" s="113">
        <f>Dados!C$10</f>
        <v>589475</v>
      </c>
      <c r="S196" s="113"/>
      <c r="T196" s="113"/>
      <c r="U196" s="302"/>
      <c r="V196" s="253">
        <f t="shared" si="106"/>
        <v>589475</v>
      </c>
      <c r="W196" s="253">
        <f t="shared" si="107"/>
        <v>970900</v>
      </c>
      <c r="X196" s="253">
        <f t="shared" si="108"/>
        <v>38714044.63143132</v>
      </c>
      <c r="Y196" s="254">
        <f aca="true" t="shared" si="109" ref="Y196:Y245">V196/((D$26+1)^(G196-1))</f>
        <v>36278.588913765634</v>
      </c>
      <c r="Z196" s="287">
        <f aca="true" t="shared" si="110" ref="Z196:Z245">Z195+Y196</f>
        <v>57236093.95011823</v>
      </c>
      <c r="AA196" s="254">
        <f aca="true" t="shared" si="111" ref="AA196:AA245">W196/((D$26+1)^(G196-1))</f>
        <v>59752.96997561399</v>
      </c>
      <c r="AB196" s="293">
        <f t="shared" si="84"/>
        <v>61336094.03907676</v>
      </c>
      <c r="AC196" s="45"/>
      <c r="AD196" s="98">
        <f t="shared" si="104"/>
        <v>191</v>
      </c>
      <c r="AE196" s="91">
        <f t="shared" si="98"/>
        <v>192</v>
      </c>
      <c r="AF196" s="98">
        <f t="shared" si="105"/>
        <v>195</v>
      </c>
      <c r="AG196" s="106">
        <f t="shared" si="97"/>
        <v>16</v>
      </c>
      <c r="AH196" s="12"/>
      <c r="AI196" s="23"/>
    </row>
    <row r="197" spans="5:58" ht="11.25">
      <c r="E197" s="98">
        <f t="shared" si="85"/>
        <v>16</v>
      </c>
      <c r="F197" s="91">
        <f t="shared" si="99"/>
        <v>192</v>
      </c>
      <c r="G197" s="86">
        <f t="shared" si="100"/>
        <v>194</v>
      </c>
      <c r="H197" s="86">
        <f t="shared" si="101"/>
        <v>196</v>
      </c>
      <c r="I197" s="92">
        <f t="shared" si="102"/>
        <v>45539</v>
      </c>
      <c r="J197" s="86">
        <f t="shared" si="103"/>
        <v>31</v>
      </c>
      <c r="P197" s="80"/>
      <c r="Q197" s="113">
        <f t="shared" si="87"/>
        <v>970900</v>
      </c>
      <c r="R197" s="113">
        <f>Dados!C$10</f>
        <v>589475</v>
      </c>
      <c r="S197" s="113"/>
      <c r="T197" s="113"/>
      <c r="U197" s="302"/>
      <c r="V197" s="253">
        <f t="shared" si="106"/>
        <v>589475</v>
      </c>
      <c r="W197" s="253">
        <f t="shared" si="107"/>
        <v>970900</v>
      </c>
      <c r="X197" s="253">
        <f t="shared" si="108"/>
        <v>39095469.63143132</v>
      </c>
      <c r="Y197" s="254">
        <f t="shared" si="109"/>
        <v>35755.59902547278</v>
      </c>
      <c r="Z197" s="287">
        <f t="shared" si="110"/>
        <v>57271849.5491437</v>
      </c>
      <c r="AA197" s="254">
        <f t="shared" si="111"/>
        <v>58891.57486548458</v>
      </c>
      <c r="AB197" s="293">
        <f aca="true" t="shared" si="112" ref="AB197:AB245">AA197+AB196</f>
        <v>61394985.61394224</v>
      </c>
      <c r="AC197" s="45"/>
      <c r="AD197" s="98">
        <f t="shared" si="104"/>
        <v>192</v>
      </c>
      <c r="AE197" s="91">
        <f t="shared" si="98"/>
        <v>193</v>
      </c>
      <c r="AF197" s="98">
        <f t="shared" si="105"/>
        <v>196</v>
      </c>
      <c r="AG197" s="106">
        <f t="shared" si="97"/>
        <v>16</v>
      </c>
      <c r="BB197" s="17"/>
      <c r="BC197" s="17"/>
      <c r="BD197" s="17"/>
      <c r="BE197" s="17"/>
      <c r="BF197" s="17"/>
    </row>
    <row r="198" spans="5:33" ht="11.25">
      <c r="E198" s="98">
        <f aca="true" t="shared" si="113" ref="E198:E245">INT((AD198-1)/12)+1</f>
        <v>17</v>
      </c>
      <c r="F198" s="91">
        <f t="shared" si="99"/>
        <v>193</v>
      </c>
      <c r="G198" s="86">
        <f t="shared" si="100"/>
        <v>195</v>
      </c>
      <c r="H198" s="86">
        <f t="shared" si="101"/>
        <v>197</v>
      </c>
      <c r="I198" s="92">
        <f t="shared" si="102"/>
        <v>45569</v>
      </c>
      <c r="J198" s="86">
        <f t="shared" si="103"/>
        <v>30</v>
      </c>
      <c r="P198" s="80"/>
      <c r="Q198" s="113">
        <f aca="true" t="shared" si="114" ref="Q198:Q245">B$3*(1+B$25)^(E198-1)</f>
        <v>970900</v>
      </c>
      <c r="R198" s="113">
        <f>Dados!C$10</f>
        <v>589475</v>
      </c>
      <c r="S198" s="113"/>
      <c r="T198" s="113"/>
      <c r="U198" s="302"/>
      <c r="V198" s="253">
        <f t="shared" si="106"/>
        <v>589475</v>
      </c>
      <c r="W198" s="253">
        <f t="shared" si="107"/>
        <v>970900</v>
      </c>
      <c r="X198" s="253">
        <f t="shared" si="108"/>
        <v>39476894.63143132</v>
      </c>
      <c r="Y198" s="254">
        <f t="shared" si="109"/>
        <v>35240.14852698108</v>
      </c>
      <c r="Z198" s="287">
        <f t="shared" si="110"/>
        <v>57307089.69767068</v>
      </c>
      <c r="AA198" s="254">
        <f t="shared" si="111"/>
        <v>58042.59757385119</v>
      </c>
      <c r="AB198" s="293">
        <f t="shared" si="112"/>
        <v>61453028.2115161</v>
      </c>
      <c r="AC198" s="45"/>
      <c r="AD198" s="98">
        <f t="shared" si="104"/>
        <v>193</v>
      </c>
      <c r="AE198" s="91">
        <f t="shared" si="98"/>
        <v>194</v>
      </c>
      <c r="AF198" s="98">
        <f t="shared" si="105"/>
        <v>197</v>
      </c>
      <c r="AG198" s="106">
        <f t="shared" si="97"/>
        <v>16</v>
      </c>
    </row>
    <row r="199" spans="1:58" s="17" customFormat="1" ht="12" thickBot="1">
      <c r="A199" s="37"/>
      <c r="B199" s="241"/>
      <c r="C199" s="19"/>
      <c r="D199" s="19"/>
      <c r="E199" s="98">
        <f t="shared" si="113"/>
        <v>17</v>
      </c>
      <c r="F199" s="91">
        <f t="shared" si="99"/>
        <v>194</v>
      </c>
      <c r="G199" s="86">
        <f t="shared" si="100"/>
        <v>196</v>
      </c>
      <c r="H199" s="86">
        <f t="shared" si="101"/>
        <v>198</v>
      </c>
      <c r="I199" s="92">
        <f t="shared" si="102"/>
        <v>45600</v>
      </c>
      <c r="J199" s="86">
        <f t="shared" si="103"/>
        <v>31</v>
      </c>
      <c r="K199" s="85"/>
      <c r="L199" s="80"/>
      <c r="M199" s="80"/>
      <c r="N199" s="80"/>
      <c r="O199" s="80"/>
      <c r="P199" s="80"/>
      <c r="Q199" s="113">
        <f t="shared" si="114"/>
        <v>970900</v>
      </c>
      <c r="R199" s="113">
        <f>Dados!C$10</f>
        <v>589475</v>
      </c>
      <c r="S199" s="113"/>
      <c r="T199" s="113"/>
      <c r="U199" s="302"/>
      <c r="V199" s="253">
        <f t="shared" si="106"/>
        <v>589475</v>
      </c>
      <c r="W199" s="253">
        <f t="shared" si="107"/>
        <v>970900</v>
      </c>
      <c r="X199" s="253">
        <f t="shared" si="108"/>
        <v>39858319.63143132</v>
      </c>
      <c r="Y199" s="254">
        <f t="shared" si="109"/>
        <v>34732.12873091464</v>
      </c>
      <c r="Z199" s="287">
        <f t="shared" si="110"/>
        <v>57341821.8264016</v>
      </c>
      <c r="AA199" s="254">
        <f t="shared" si="111"/>
        <v>57205.85908621235</v>
      </c>
      <c r="AB199" s="293">
        <f t="shared" si="112"/>
        <v>61510234.07060231</v>
      </c>
      <c r="AC199" s="45"/>
      <c r="AD199" s="98">
        <f t="shared" si="104"/>
        <v>194</v>
      </c>
      <c r="AE199" s="91">
        <f t="shared" si="98"/>
        <v>195</v>
      </c>
      <c r="AF199" s="98">
        <f t="shared" si="105"/>
        <v>198</v>
      </c>
      <c r="AG199" s="106">
        <f t="shared" si="97"/>
        <v>16</v>
      </c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5"/>
      <c r="BA199" s="5"/>
      <c r="BB199" s="5"/>
      <c r="BC199" s="5"/>
      <c r="BD199" s="5"/>
      <c r="BE199" s="5"/>
      <c r="BF199" s="5"/>
    </row>
    <row r="200" spans="5:33" ht="11.25">
      <c r="E200" s="98">
        <f t="shared" si="113"/>
        <v>17</v>
      </c>
      <c r="F200" s="91">
        <f t="shared" si="99"/>
        <v>195</v>
      </c>
      <c r="G200" s="86">
        <f t="shared" si="100"/>
        <v>197</v>
      </c>
      <c r="H200" s="86">
        <f t="shared" si="101"/>
        <v>199</v>
      </c>
      <c r="I200" s="92">
        <f t="shared" si="102"/>
        <v>45630</v>
      </c>
      <c r="J200" s="86">
        <f t="shared" si="103"/>
        <v>30</v>
      </c>
      <c r="P200" s="80"/>
      <c r="Q200" s="113">
        <f t="shared" si="114"/>
        <v>970900</v>
      </c>
      <c r="R200" s="113">
        <f>Dados!C$10</f>
        <v>589475</v>
      </c>
      <c r="S200" s="113"/>
      <c r="T200" s="113"/>
      <c r="U200" s="302"/>
      <c r="V200" s="253">
        <f t="shared" si="106"/>
        <v>589475</v>
      </c>
      <c r="W200" s="253">
        <f t="shared" si="107"/>
        <v>970900</v>
      </c>
      <c r="X200" s="253">
        <f t="shared" si="108"/>
        <v>40239744.63143132</v>
      </c>
      <c r="Y200" s="254">
        <f t="shared" si="109"/>
        <v>34231.43251672804</v>
      </c>
      <c r="Z200" s="287">
        <f t="shared" si="110"/>
        <v>57376053.25891833</v>
      </c>
      <c r="AA200" s="254">
        <f t="shared" si="111"/>
        <v>56381.18296872854</v>
      </c>
      <c r="AB200" s="293">
        <f t="shared" si="112"/>
        <v>61566615.25357104</v>
      </c>
      <c r="AC200" s="45"/>
      <c r="AD200" s="98">
        <f t="shared" si="104"/>
        <v>195</v>
      </c>
      <c r="AE200" s="91">
        <f t="shared" si="98"/>
        <v>196</v>
      </c>
      <c r="AF200" s="98">
        <f t="shared" si="105"/>
        <v>199</v>
      </c>
      <c r="AG200" s="106">
        <f t="shared" si="97"/>
        <v>16</v>
      </c>
    </row>
    <row r="201" spans="5:33" ht="11.25">
      <c r="E201" s="98">
        <f t="shared" si="113"/>
        <v>17</v>
      </c>
      <c r="F201" s="91">
        <f t="shared" si="99"/>
        <v>196</v>
      </c>
      <c r="G201" s="86">
        <f t="shared" si="100"/>
        <v>198</v>
      </c>
      <c r="H201" s="86">
        <f t="shared" si="101"/>
        <v>200</v>
      </c>
      <c r="I201" s="92">
        <f t="shared" si="102"/>
        <v>45661</v>
      </c>
      <c r="J201" s="86">
        <f t="shared" si="103"/>
        <v>31</v>
      </c>
      <c r="P201" s="80"/>
      <c r="Q201" s="113">
        <f t="shared" si="114"/>
        <v>970900</v>
      </c>
      <c r="R201" s="113">
        <f>Dados!C$10</f>
        <v>589475</v>
      </c>
      <c r="S201" s="113"/>
      <c r="T201" s="113"/>
      <c r="U201" s="302"/>
      <c r="V201" s="253">
        <f t="shared" si="106"/>
        <v>589475</v>
      </c>
      <c r="W201" s="253">
        <f t="shared" si="107"/>
        <v>970900</v>
      </c>
      <c r="X201" s="253">
        <f t="shared" si="108"/>
        <v>40621169.63143132</v>
      </c>
      <c r="Y201" s="254">
        <f t="shared" si="109"/>
        <v>33737.95430811903</v>
      </c>
      <c r="Z201" s="287">
        <f t="shared" si="110"/>
        <v>57409791.21322645</v>
      </c>
      <c r="AA201" s="254">
        <f t="shared" si="111"/>
        <v>55568.39533101957</v>
      </c>
      <c r="AB201" s="293">
        <f t="shared" si="112"/>
        <v>61622183.64890206</v>
      </c>
      <c r="AC201" s="45"/>
      <c r="AD201" s="98">
        <f t="shared" si="104"/>
        <v>196</v>
      </c>
      <c r="AE201" s="91">
        <f t="shared" si="98"/>
        <v>197</v>
      </c>
      <c r="AF201" s="98">
        <f t="shared" si="105"/>
        <v>200</v>
      </c>
      <c r="AG201" s="106">
        <f t="shared" si="97"/>
        <v>16</v>
      </c>
    </row>
    <row r="202" spans="5:35" ht="11.25">
      <c r="E202" s="98">
        <f t="shared" si="113"/>
        <v>17</v>
      </c>
      <c r="F202" s="91">
        <f aca="true" t="shared" si="115" ref="F202:F244">F201+1</f>
        <v>197</v>
      </c>
      <c r="G202" s="86">
        <f aca="true" t="shared" si="116" ref="G202:G244">G201+1</f>
        <v>199</v>
      </c>
      <c r="H202" s="86">
        <f aca="true" t="shared" si="117" ref="H202:H244">H201+1</f>
        <v>201</v>
      </c>
      <c r="I202" s="92">
        <f aca="true" t="shared" si="118" ref="I202:I244">I201+J202</f>
        <v>45692</v>
      </c>
      <c r="J202" s="86">
        <f aca="true" t="shared" si="119" ref="J202:J244">DATE(YEAR(I201),MONTH(I201)+1,DAY(I201))-DATE(YEAR(I201),MONTH(I201),DAY(I201))</f>
        <v>31</v>
      </c>
      <c r="P202" s="80"/>
      <c r="Q202" s="113">
        <f t="shared" si="114"/>
        <v>970900</v>
      </c>
      <c r="R202" s="113">
        <f>Dados!C$10</f>
        <v>589475</v>
      </c>
      <c r="S202" s="113"/>
      <c r="T202" s="113"/>
      <c r="U202" s="302"/>
      <c r="V202" s="253">
        <f t="shared" si="106"/>
        <v>589475</v>
      </c>
      <c r="W202" s="253">
        <f t="shared" si="107"/>
        <v>970900</v>
      </c>
      <c r="X202" s="253">
        <f t="shared" si="108"/>
        <v>41002594.63143132</v>
      </c>
      <c r="Y202" s="254">
        <f t="shared" si="109"/>
        <v>33251.59005076674</v>
      </c>
      <c r="Z202" s="287">
        <f t="shared" si="110"/>
        <v>57443042.80327722</v>
      </c>
      <c r="AA202" s="254">
        <f t="shared" si="111"/>
        <v>54767.324789498154</v>
      </c>
      <c r="AB202" s="293">
        <f t="shared" si="112"/>
        <v>61676950.97369156</v>
      </c>
      <c r="AC202" s="45"/>
      <c r="AD202" s="98">
        <f t="shared" si="104"/>
        <v>197</v>
      </c>
      <c r="AE202" s="91">
        <f t="shared" si="98"/>
        <v>198</v>
      </c>
      <c r="AF202" s="98">
        <f t="shared" si="105"/>
        <v>201</v>
      </c>
      <c r="AG202" s="106">
        <f t="shared" si="97"/>
        <v>16</v>
      </c>
      <c r="AH202" s="12"/>
      <c r="AI202" s="23"/>
    </row>
    <row r="203" spans="5:35" ht="11.25">
      <c r="E203" s="98">
        <f t="shared" si="113"/>
        <v>17</v>
      </c>
      <c r="F203" s="91">
        <f t="shared" si="115"/>
        <v>198</v>
      </c>
      <c r="G203" s="86">
        <f t="shared" si="116"/>
        <v>200</v>
      </c>
      <c r="H203" s="86">
        <f t="shared" si="117"/>
        <v>202</v>
      </c>
      <c r="I203" s="92">
        <f t="shared" si="118"/>
        <v>45720</v>
      </c>
      <c r="J203" s="86">
        <f t="shared" si="119"/>
        <v>28</v>
      </c>
      <c r="P203" s="80"/>
      <c r="Q203" s="113">
        <f t="shared" si="114"/>
        <v>970900</v>
      </c>
      <c r="R203" s="113">
        <f>Dados!C$10</f>
        <v>589475</v>
      </c>
      <c r="S203" s="113"/>
      <c r="T203" s="113"/>
      <c r="U203" s="302"/>
      <c r="V203" s="253">
        <f t="shared" si="106"/>
        <v>589475</v>
      </c>
      <c r="W203" s="253">
        <f t="shared" si="107"/>
        <v>970900</v>
      </c>
      <c r="X203" s="253">
        <f t="shared" si="108"/>
        <v>41384019.63143132</v>
      </c>
      <c r="Y203" s="254">
        <f t="shared" si="109"/>
        <v>32772.23719039098</v>
      </c>
      <c r="Z203" s="287">
        <f t="shared" si="110"/>
        <v>57475815.040467605</v>
      </c>
      <c r="AA203" s="254">
        <f t="shared" si="111"/>
        <v>53977.8024312322</v>
      </c>
      <c r="AB203" s="293">
        <f t="shared" si="112"/>
        <v>61730928.77612279</v>
      </c>
      <c r="AC203" s="45"/>
      <c r="AD203" s="98">
        <f t="shared" si="104"/>
        <v>198</v>
      </c>
      <c r="AE203" s="91">
        <f t="shared" si="98"/>
        <v>199</v>
      </c>
      <c r="AF203" s="98">
        <f t="shared" si="105"/>
        <v>202</v>
      </c>
      <c r="AG203" s="106">
        <f t="shared" si="97"/>
        <v>16</v>
      </c>
      <c r="AH203" s="12"/>
      <c r="AI203" s="23"/>
    </row>
    <row r="204" spans="5:35" ht="11.25">
      <c r="E204" s="98">
        <f t="shared" si="113"/>
        <v>17</v>
      </c>
      <c r="F204" s="91">
        <f t="shared" si="115"/>
        <v>199</v>
      </c>
      <c r="G204" s="86">
        <f t="shared" si="116"/>
        <v>201</v>
      </c>
      <c r="H204" s="86">
        <f t="shared" si="117"/>
        <v>203</v>
      </c>
      <c r="I204" s="92">
        <f t="shared" si="118"/>
        <v>45751</v>
      </c>
      <c r="J204" s="86">
        <f t="shared" si="119"/>
        <v>31</v>
      </c>
      <c r="P204" s="80"/>
      <c r="Q204" s="113">
        <f t="shared" si="114"/>
        <v>970900</v>
      </c>
      <c r="R204" s="113">
        <f>Dados!C$10</f>
        <v>589475</v>
      </c>
      <c r="S204" s="113"/>
      <c r="T204" s="113"/>
      <c r="U204" s="302"/>
      <c r="V204" s="253">
        <f t="shared" si="106"/>
        <v>589475</v>
      </c>
      <c r="W204" s="253">
        <f t="shared" si="107"/>
        <v>970900</v>
      </c>
      <c r="X204" s="253">
        <f t="shared" si="108"/>
        <v>41765444.63143132</v>
      </c>
      <c r="Y204" s="254">
        <f t="shared" si="109"/>
        <v>32299.794651127653</v>
      </c>
      <c r="Z204" s="287">
        <f t="shared" si="110"/>
        <v>57508114.83511873</v>
      </c>
      <c r="AA204" s="254">
        <f t="shared" si="111"/>
        <v>53199.6617783279</v>
      </c>
      <c r="AB204" s="293">
        <f t="shared" si="112"/>
        <v>61784128.437901124</v>
      </c>
      <c r="AC204" s="45"/>
      <c r="AD204" s="98">
        <f t="shared" si="104"/>
        <v>199</v>
      </c>
      <c r="AE204" s="91">
        <f t="shared" si="98"/>
        <v>200</v>
      </c>
      <c r="AF204" s="98">
        <f t="shared" si="105"/>
        <v>203</v>
      </c>
      <c r="AG204" s="106">
        <f t="shared" si="97"/>
        <v>16</v>
      </c>
      <c r="AH204" s="12"/>
      <c r="AI204" s="23"/>
    </row>
    <row r="205" spans="5:35" ht="11.25">
      <c r="E205" s="98">
        <f t="shared" si="113"/>
        <v>17</v>
      </c>
      <c r="F205" s="91">
        <f t="shared" si="115"/>
        <v>200</v>
      </c>
      <c r="G205" s="86">
        <f t="shared" si="116"/>
        <v>202</v>
      </c>
      <c r="H205" s="86">
        <f t="shared" si="117"/>
        <v>204</v>
      </c>
      <c r="I205" s="92">
        <f t="shared" si="118"/>
        <v>45781</v>
      </c>
      <c r="J205" s="86">
        <f t="shared" si="119"/>
        <v>30</v>
      </c>
      <c r="P205" s="80"/>
      <c r="Q205" s="113">
        <f t="shared" si="114"/>
        <v>970900</v>
      </c>
      <c r="R205" s="113">
        <f>Dados!C$10</f>
        <v>589475</v>
      </c>
      <c r="S205" s="113"/>
      <c r="T205" s="113"/>
      <c r="U205" s="302"/>
      <c r="V205" s="253">
        <f t="shared" si="106"/>
        <v>589475</v>
      </c>
      <c r="W205" s="253">
        <f t="shared" si="107"/>
        <v>970900</v>
      </c>
      <c r="X205" s="253">
        <f t="shared" si="108"/>
        <v>42146869.63143132</v>
      </c>
      <c r="Y205" s="254">
        <f t="shared" si="109"/>
        <v>31834.16281421611</v>
      </c>
      <c r="Z205" s="287">
        <f t="shared" si="110"/>
        <v>57539948.99793295</v>
      </c>
      <c r="AA205" s="254">
        <f t="shared" si="111"/>
        <v>52432.73875282654</v>
      </c>
      <c r="AB205" s="293">
        <f t="shared" si="112"/>
        <v>61836561.17665395</v>
      </c>
      <c r="AC205" s="45"/>
      <c r="AD205" s="98">
        <f t="shared" si="104"/>
        <v>200</v>
      </c>
      <c r="AE205" s="91">
        <f t="shared" si="98"/>
        <v>201</v>
      </c>
      <c r="AF205" s="98">
        <f t="shared" si="105"/>
        <v>204</v>
      </c>
      <c r="AG205" s="106">
        <f t="shared" si="97"/>
        <v>16</v>
      </c>
      <c r="AH205" s="12"/>
      <c r="AI205" s="23"/>
    </row>
    <row r="206" spans="5:35" ht="11.25">
      <c r="E206" s="98">
        <f t="shared" si="113"/>
        <v>17</v>
      </c>
      <c r="F206" s="91">
        <f t="shared" si="115"/>
        <v>201</v>
      </c>
      <c r="G206" s="86">
        <f t="shared" si="116"/>
        <v>203</v>
      </c>
      <c r="H206" s="86">
        <f t="shared" si="117"/>
        <v>205</v>
      </c>
      <c r="I206" s="92">
        <f t="shared" si="118"/>
        <v>45812</v>
      </c>
      <c r="J206" s="86">
        <f t="shared" si="119"/>
        <v>31</v>
      </c>
      <c r="P206" s="80"/>
      <c r="Q206" s="113">
        <f t="shared" si="114"/>
        <v>970900</v>
      </c>
      <c r="R206" s="113">
        <f>Dados!C$10</f>
        <v>589475</v>
      </c>
      <c r="S206" s="113"/>
      <c r="T206" s="113"/>
      <c r="U206" s="302"/>
      <c r="V206" s="253">
        <f t="shared" si="106"/>
        <v>589475</v>
      </c>
      <c r="W206" s="253">
        <f t="shared" si="107"/>
        <v>970900</v>
      </c>
      <c r="X206" s="253">
        <f t="shared" si="108"/>
        <v>42528294.63143132</v>
      </c>
      <c r="Y206" s="254">
        <f t="shared" si="109"/>
        <v>31375.243496993546</v>
      </c>
      <c r="Z206" s="287">
        <f t="shared" si="110"/>
        <v>57571324.24142994</v>
      </c>
      <c r="AA206" s="254">
        <f t="shared" si="111"/>
        <v>51676.87164210702</v>
      </c>
      <c r="AB206" s="293">
        <f t="shared" si="112"/>
        <v>61888238.04829606</v>
      </c>
      <c r="AC206" s="45"/>
      <c r="AD206" s="98">
        <f t="shared" si="104"/>
        <v>201</v>
      </c>
      <c r="AE206" s="91">
        <f t="shared" si="98"/>
        <v>202</v>
      </c>
      <c r="AF206" s="98">
        <f t="shared" si="105"/>
        <v>205</v>
      </c>
      <c r="AG206" s="106">
        <f t="shared" si="97"/>
        <v>17</v>
      </c>
      <c r="AH206" s="12"/>
      <c r="AI206" s="23"/>
    </row>
    <row r="207" spans="5:35" ht="11.25">
      <c r="E207" s="98">
        <f t="shared" si="113"/>
        <v>17</v>
      </c>
      <c r="F207" s="91">
        <f t="shared" si="115"/>
        <v>202</v>
      </c>
      <c r="G207" s="86">
        <f t="shared" si="116"/>
        <v>204</v>
      </c>
      <c r="H207" s="86">
        <f t="shared" si="117"/>
        <v>206</v>
      </c>
      <c r="I207" s="92">
        <f t="shared" si="118"/>
        <v>45842</v>
      </c>
      <c r="J207" s="86">
        <f t="shared" si="119"/>
        <v>30</v>
      </c>
      <c r="P207" s="80"/>
      <c r="Q207" s="113">
        <f t="shared" si="114"/>
        <v>970900</v>
      </c>
      <c r="R207" s="113">
        <f>Dados!C$10</f>
        <v>589475</v>
      </c>
      <c r="S207" s="113"/>
      <c r="T207" s="113"/>
      <c r="U207" s="302"/>
      <c r="V207" s="253">
        <f t="shared" si="106"/>
        <v>589475</v>
      </c>
      <c r="W207" s="253">
        <f t="shared" si="107"/>
        <v>970900</v>
      </c>
      <c r="X207" s="253">
        <f t="shared" si="108"/>
        <v>42909719.63143132</v>
      </c>
      <c r="Y207" s="254">
        <f t="shared" si="109"/>
        <v>30922.93993219234</v>
      </c>
      <c r="Z207" s="287">
        <f t="shared" si="110"/>
        <v>57602247.18136213</v>
      </c>
      <c r="AA207" s="254">
        <f t="shared" si="111"/>
        <v>50931.90106478739</v>
      </c>
      <c r="AB207" s="293">
        <f t="shared" si="112"/>
        <v>61939169.94936085</v>
      </c>
      <c r="AC207" s="45"/>
      <c r="AD207" s="98">
        <f t="shared" si="104"/>
        <v>202</v>
      </c>
      <c r="AE207" s="91">
        <f t="shared" si="98"/>
        <v>203</v>
      </c>
      <c r="AF207" s="98">
        <f t="shared" si="105"/>
        <v>206</v>
      </c>
      <c r="AG207" s="106">
        <f t="shared" si="97"/>
        <v>17</v>
      </c>
      <c r="AH207" s="12"/>
      <c r="AI207" s="23"/>
    </row>
    <row r="208" spans="5:35" ht="11.25">
      <c r="E208" s="98">
        <f t="shared" si="113"/>
        <v>17</v>
      </c>
      <c r="F208" s="91">
        <f t="shared" si="115"/>
        <v>203</v>
      </c>
      <c r="G208" s="86">
        <f t="shared" si="116"/>
        <v>205</v>
      </c>
      <c r="H208" s="86">
        <f t="shared" si="117"/>
        <v>207</v>
      </c>
      <c r="I208" s="92">
        <f t="shared" si="118"/>
        <v>45873</v>
      </c>
      <c r="J208" s="86">
        <f t="shared" si="119"/>
        <v>31</v>
      </c>
      <c r="P208" s="80"/>
      <c r="Q208" s="113">
        <f t="shared" si="114"/>
        <v>970900</v>
      </c>
      <c r="R208" s="113">
        <f>Dados!C$10</f>
        <v>589475</v>
      </c>
      <c r="S208" s="113"/>
      <c r="T208" s="113"/>
      <c r="U208" s="302"/>
      <c r="V208" s="253">
        <f t="shared" si="106"/>
        <v>589475</v>
      </c>
      <c r="W208" s="253">
        <f t="shared" si="107"/>
        <v>970900</v>
      </c>
      <c r="X208" s="253">
        <f t="shared" si="108"/>
        <v>43291144.63143132</v>
      </c>
      <c r="Y208" s="254">
        <f t="shared" si="109"/>
        <v>30477.1567475358</v>
      </c>
      <c r="Z208" s="287">
        <f t="shared" si="110"/>
        <v>57632724.338109665</v>
      </c>
      <c r="AA208" s="254">
        <f t="shared" si="111"/>
        <v>50197.66993711779</v>
      </c>
      <c r="AB208" s="293">
        <f t="shared" si="112"/>
        <v>61989367.61929797</v>
      </c>
      <c r="AC208" s="45"/>
      <c r="AD208" s="98">
        <f t="shared" si="104"/>
        <v>203</v>
      </c>
      <c r="AE208" s="91">
        <f t="shared" si="98"/>
        <v>204</v>
      </c>
      <c r="AF208" s="98">
        <f t="shared" si="105"/>
        <v>207</v>
      </c>
      <c r="AG208" s="106">
        <f t="shared" si="97"/>
        <v>17</v>
      </c>
      <c r="AH208" s="12"/>
      <c r="AI208" s="23"/>
    </row>
    <row r="209" spans="5:33" ht="11.25">
      <c r="E209" s="98">
        <f t="shared" si="113"/>
        <v>17</v>
      </c>
      <c r="F209" s="91">
        <f t="shared" si="115"/>
        <v>204</v>
      </c>
      <c r="G209" s="86">
        <f t="shared" si="116"/>
        <v>206</v>
      </c>
      <c r="H209" s="86">
        <f t="shared" si="117"/>
        <v>208</v>
      </c>
      <c r="I209" s="92">
        <f t="shared" si="118"/>
        <v>45904</v>
      </c>
      <c r="J209" s="86">
        <f t="shared" si="119"/>
        <v>31</v>
      </c>
      <c r="P209" s="80"/>
      <c r="Q209" s="113">
        <f t="shared" si="114"/>
        <v>970900</v>
      </c>
      <c r="R209" s="113">
        <f>Dados!C$10</f>
        <v>589475</v>
      </c>
      <c r="S209" s="113"/>
      <c r="T209" s="113"/>
      <c r="U209" s="302"/>
      <c r="V209" s="253">
        <f t="shared" si="106"/>
        <v>589475</v>
      </c>
      <c r="W209" s="253">
        <f t="shared" si="107"/>
        <v>970900</v>
      </c>
      <c r="X209" s="253">
        <f t="shared" si="108"/>
        <v>43672569.63143132</v>
      </c>
      <c r="Y209" s="254">
        <f t="shared" si="109"/>
        <v>30037.79994562806</v>
      </c>
      <c r="Z209" s="287">
        <f t="shared" si="110"/>
        <v>57662762.138055295</v>
      </c>
      <c r="AA209" s="254">
        <f t="shared" si="111"/>
        <v>49474.023439857985</v>
      </c>
      <c r="AB209" s="293">
        <f t="shared" si="112"/>
        <v>62038841.64273782</v>
      </c>
      <c r="AC209" s="45"/>
      <c r="AD209" s="98">
        <f t="shared" si="104"/>
        <v>204</v>
      </c>
      <c r="AE209" s="91">
        <f t="shared" si="98"/>
        <v>205</v>
      </c>
      <c r="AF209" s="98">
        <f t="shared" si="105"/>
        <v>208</v>
      </c>
      <c r="AG209" s="106">
        <f t="shared" si="97"/>
        <v>17</v>
      </c>
    </row>
    <row r="210" spans="5:33" ht="11.25">
      <c r="E210" s="98">
        <f t="shared" si="113"/>
        <v>18</v>
      </c>
      <c r="F210" s="91">
        <f t="shared" si="115"/>
        <v>205</v>
      </c>
      <c r="G210" s="86">
        <f t="shared" si="116"/>
        <v>207</v>
      </c>
      <c r="H210" s="86">
        <f t="shared" si="117"/>
        <v>209</v>
      </c>
      <c r="I210" s="92">
        <f t="shared" si="118"/>
        <v>45934</v>
      </c>
      <c r="J210" s="86">
        <f t="shared" si="119"/>
        <v>30</v>
      </c>
      <c r="P210" s="80"/>
      <c r="Q210" s="113">
        <f t="shared" si="114"/>
        <v>970900</v>
      </c>
      <c r="R210" s="113">
        <f>Dados!C$10</f>
        <v>589475</v>
      </c>
      <c r="S210" s="113"/>
      <c r="T210" s="113"/>
      <c r="U210" s="302"/>
      <c r="V210" s="253">
        <f t="shared" si="106"/>
        <v>589475</v>
      </c>
      <c r="W210" s="253">
        <f t="shared" si="107"/>
        <v>970900</v>
      </c>
      <c r="X210" s="253">
        <f t="shared" si="108"/>
        <v>44053994.63143132</v>
      </c>
      <c r="Y210" s="254">
        <f t="shared" si="109"/>
        <v>29604.7768841339</v>
      </c>
      <c r="Z210" s="287">
        <f t="shared" si="110"/>
        <v>57692366.914939426</v>
      </c>
      <c r="AA210" s="254">
        <f t="shared" si="111"/>
        <v>48760.8089856323</v>
      </c>
      <c r="AB210" s="293">
        <f t="shared" si="112"/>
        <v>62087602.45172346</v>
      </c>
      <c r="AC210" s="45"/>
      <c r="AD210" s="98">
        <f t="shared" si="104"/>
        <v>205</v>
      </c>
      <c r="AE210" s="91">
        <f t="shared" si="98"/>
        <v>206</v>
      </c>
      <c r="AF210" s="98">
        <f t="shared" si="105"/>
        <v>209</v>
      </c>
      <c r="AG210" s="106">
        <f t="shared" si="97"/>
        <v>17</v>
      </c>
    </row>
    <row r="211" spans="5:33" ht="11.25">
      <c r="E211" s="98">
        <f t="shared" si="113"/>
        <v>18</v>
      </c>
      <c r="F211" s="91">
        <f t="shared" si="115"/>
        <v>206</v>
      </c>
      <c r="G211" s="86">
        <f t="shared" si="116"/>
        <v>208</v>
      </c>
      <c r="H211" s="86">
        <f t="shared" si="117"/>
        <v>210</v>
      </c>
      <c r="I211" s="92">
        <f t="shared" si="118"/>
        <v>45965</v>
      </c>
      <c r="J211" s="86">
        <f t="shared" si="119"/>
        <v>31</v>
      </c>
      <c r="P211" s="80"/>
      <c r="Q211" s="113">
        <f t="shared" si="114"/>
        <v>970900</v>
      </c>
      <c r="R211" s="113">
        <f>Dados!C$10</f>
        <v>589475</v>
      </c>
      <c r="S211" s="113"/>
      <c r="T211" s="113"/>
      <c r="U211" s="302"/>
      <c r="V211" s="253">
        <f t="shared" si="106"/>
        <v>589475</v>
      </c>
      <c r="W211" s="253">
        <f t="shared" si="107"/>
        <v>970900</v>
      </c>
      <c r="X211" s="253">
        <f t="shared" si="108"/>
        <v>44435419.63143132</v>
      </c>
      <c r="Y211" s="254">
        <f t="shared" si="109"/>
        <v>29177.99625624423</v>
      </c>
      <c r="Z211" s="287">
        <f t="shared" si="110"/>
        <v>57721544.91119567</v>
      </c>
      <c r="AA211" s="254">
        <f t="shared" si="111"/>
        <v>48057.8761867552</v>
      </c>
      <c r="AB211" s="293">
        <f t="shared" si="112"/>
        <v>62135660.327910215</v>
      </c>
      <c r="AC211" s="45"/>
      <c r="AD211" s="98">
        <f t="shared" si="104"/>
        <v>206</v>
      </c>
      <c r="AE211" s="91">
        <f t="shared" si="98"/>
        <v>207</v>
      </c>
      <c r="AF211" s="98">
        <f t="shared" si="105"/>
        <v>210</v>
      </c>
      <c r="AG211" s="106">
        <f t="shared" si="97"/>
        <v>17</v>
      </c>
    </row>
    <row r="212" spans="5:33" ht="11.25">
      <c r="E212" s="98">
        <f t="shared" si="113"/>
        <v>18</v>
      </c>
      <c r="F212" s="91">
        <f t="shared" si="115"/>
        <v>207</v>
      </c>
      <c r="G212" s="86">
        <f t="shared" si="116"/>
        <v>209</v>
      </c>
      <c r="H212" s="86">
        <f t="shared" si="117"/>
        <v>211</v>
      </c>
      <c r="I212" s="92">
        <f t="shared" si="118"/>
        <v>45995</v>
      </c>
      <c r="J212" s="86">
        <f t="shared" si="119"/>
        <v>30</v>
      </c>
      <c r="P212" s="80"/>
      <c r="Q212" s="113">
        <f t="shared" si="114"/>
        <v>970900</v>
      </c>
      <c r="R212" s="113">
        <f>Dados!C$10</f>
        <v>589475</v>
      </c>
      <c r="S212" s="113"/>
      <c r="T212" s="113"/>
      <c r="U212" s="302"/>
      <c r="V212" s="253">
        <f t="shared" si="106"/>
        <v>589475</v>
      </c>
      <c r="W212" s="253">
        <f t="shared" si="107"/>
        <v>970900</v>
      </c>
      <c r="X212" s="253">
        <f t="shared" si="108"/>
        <v>44816844.63143132</v>
      </c>
      <c r="Y212" s="254">
        <f t="shared" si="109"/>
        <v>28757.36807142328</v>
      </c>
      <c r="Z212" s="287">
        <f t="shared" si="110"/>
        <v>57750302.279267095</v>
      </c>
      <c r="AA212" s="254">
        <f t="shared" si="111"/>
        <v>47365.07682352069</v>
      </c>
      <c r="AB212" s="293">
        <f t="shared" si="112"/>
        <v>62183025.40473373</v>
      </c>
      <c r="AC212" s="45"/>
      <c r="AD212" s="98">
        <f t="shared" si="104"/>
        <v>207</v>
      </c>
      <c r="AE212" s="91">
        <f t="shared" si="98"/>
        <v>208</v>
      </c>
      <c r="AF212" s="98">
        <f t="shared" si="105"/>
        <v>211</v>
      </c>
      <c r="AG212" s="106">
        <f t="shared" si="97"/>
        <v>17</v>
      </c>
    </row>
    <row r="213" spans="5:35" ht="11.25">
      <c r="E213" s="98">
        <f t="shared" si="113"/>
        <v>18</v>
      </c>
      <c r="F213" s="91">
        <f t="shared" si="115"/>
        <v>208</v>
      </c>
      <c r="G213" s="86">
        <f t="shared" si="116"/>
        <v>210</v>
      </c>
      <c r="H213" s="86">
        <f t="shared" si="117"/>
        <v>212</v>
      </c>
      <c r="I213" s="92">
        <f t="shared" si="118"/>
        <v>46026</v>
      </c>
      <c r="J213" s="86">
        <f t="shared" si="119"/>
        <v>31</v>
      </c>
      <c r="P213" s="80"/>
      <c r="Q213" s="113">
        <f t="shared" si="114"/>
        <v>970900</v>
      </c>
      <c r="R213" s="113">
        <f>Dados!C$10</f>
        <v>589475</v>
      </c>
      <c r="S213" s="113"/>
      <c r="T213" s="113"/>
      <c r="U213" s="302"/>
      <c r="V213" s="253">
        <f t="shared" si="106"/>
        <v>589475</v>
      </c>
      <c r="W213" s="253">
        <f t="shared" si="107"/>
        <v>970900</v>
      </c>
      <c r="X213" s="253">
        <f t="shared" si="108"/>
        <v>45198269.63143132</v>
      </c>
      <c r="Y213" s="254">
        <f t="shared" si="109"/>
        <v>28342.803636433266</v>
      </c>
      <c r="Z213" s="287">
        <f t="shared" si="110"/>
        <v>57778645.08290353</v>
      </c>
      <c r="AA213" s="254">
        <f t="shared" si="111"/>
        <v>46682.26481294891</v>
      </c>
      <c r="AB213" s="293">
        <f t="shared" si="112"/>
        <v>62229707.66954668</v>
      </c>
      <c r="AC213" s="45"/>
      <c r="AD213" s="98">
        <f t="shared" si="104"/>
        <v>208</v>
      </c>
      <c r="AE213" s="91">
        <f t="shared" si="98"/>
        <v>209</v>
      </c>
      <c r="AF213" s="98">
        <f t="shared" si="105"/>
        <v>212</v>
      </c>
      <c r="AG213" s="106">
        <f t="shared" si="97"/>
        <v>17</v>
      </c>
      <c r="AH213" s="12"/>
      <c r="AI213" s="23"/>
    </row>
    <row r="214" spans="5:35" ht="11.25">
      <c r="E214" s="98">
        <f t="shared" si="113"/>
        <v>18</v>
      </c>
      <c r="F214" s="91">
        <f t="shared" si="115"/>
        <v>209</v>
      </c>
      <c r="G214" s="86">
        <f t="shared" si="116"/>
        <v>211</v>
      </c>
      <c r="H214" s="86">
        <f t="shared" si="117"/>
        <v>213</v>
      </c>
      <c r="I214" s="92">
        <f t="shared" si="118"/>
        <v>46057</v>
      </c>
      <c r="J214" s="86">
        <f t="shared" si="119"/>
        <v>31</v>
      </c>
      <c r="P214" s="80"/>
      <c r="Q214" s="113">
        <f t="shared" si="114"/>
        <v>970900</v>
      </c>
      <c r="R214" s="113">
        <f>Dados!C$10</f>
        <v>589475</v>
      </c>
      <c r="S214" s="113"/>
      <c r="T214" s="113"/>
      <c r="U214" s="302"/>
      <c r="V214" s="253">
        <f t="shared" si="106"/>
        <v>589475</v>
      </c>
      <c r="W214" s="253">
        <f t="shared" si="107"/>
        <v>970900</v>
      </c>
      <c r="X214" s="253">
        <f t="shared" si="108"/>
        <v>45579694.63143132</v>
      </c>
      <c r="Y214" s="254">
        <f t="shared" si="109"/>
        <v>27934.215536632615</v>
      </c>
      <c r="Z214" s="287">
        <f t="shared" si="110"/>
        <v>57806579.29844016</v>
      </c>
      <c r="AA214" s="254">
        <f t="shared" si="111"/>
        <v>46009.29617798313</v>
      </c>
      <c r="AB214" s="293">
        <f t="shared" si="112"/>
        <v>62275716.96572466</v>
      </c>
      <c r="AC214" s="45"/>
      <c r="AD214" s="98">
        <f t="shared" si="104"/>
        <v>209</v>
      </c>
      <c r="AE214" s="91">
        <f t="shared" si="98"/>
        <v>210</v>
      </c>
      <c r="AF214" s="98">
        <f t="shared" si="105"/>
        <v>213</v>
      </c>
      <c r="AG214" s="106">
        <f t="shared" si="97"/>
        <v>17</v>
      </c>
      <c r="AH214" s="12"/>
      <c r="AI214" s="23"/>
    </row>
    <row r="215" spans="5:35" ht="11.25">
      <c r="E215" s="98">
        <f t="shared" si="113"/>
        <v>18</v>
      </c>
      <c r="F215" s="91">
        <f t="shared" si="115"/>
        <v>210</v>
      </c>
      <c r="G215" s="86">
        <f t="shared" si="116"/>
        <v>212</v>
      </c>
      <c r="H215" s="86">
        <f t="shared" si="117"/>
        <v>214</v>
      </c>
      <c r="I215" s="92">
        <f t="shared" si="118"/>
        <v>46085</v>
      </c>
      <c r="J215" s="86">
        <f t="shared" si="119"/>
        <v>28</v>
      </c>
      <c r="P215" s="80"/>
      <c r="Q215" s="113">
        <f t="shared" si="114"/>
        <v>970900</v>
      </c>
      <c r="R215" s="113">
        <f>Dados!C$10</f>
        <v>589475</v>
      </c>
      <c r="S215" s="113"/>
      <c r="T215" s="113"/>
      <c r="U215" s="302"/>
      <c r="V215" s="253">
        <f t="shared" si="106"/>
        <v>589475</v>
      </c>
      <c r="W215" s="253">
        <f t="shared" si="107"/>
        <v>970900</v>
      </c>
      <c r="X215" s="253">
        <f t="shared" si="108"/>
        <v>45961119.63143132</v>
      </c>
      <c r="Y215" s="254">
        <f t="shared" si="109"/>
        <v>27531.517617543803</v>
      </c>
      <c r="Z215" s="287">
        <f t="shared" si="110"/>
        <v>57834110.816057704</v>
      </c>
      <c r="AA215" s="254">
        <f t="shared" si="111"/>
        <v>45346.02901713097</v>
      </c>
      <c r="AB215" s="293">
        <f t="shared" si="112"/>
        <v>62321062.99474179</v>
      </c>
      <c r="AC215" s="45"/>
      <c r="AD215" s="98">
        <f t="shared" si="104"/>
        <v>210</v>
      </c>
      <c r="AE215" s="91">
        <f t="shared" si="98"/>
        <v>211</v>
      </c>
      <c r="AF215" s="98">
        <f t="shared" si="105"/>
        <v>214</v>
      </c>
      <c r="AG215" s="106">
        <f t="shared" si="97"/>
        <v>17</v>
      </c>
      <c r="AH215" s="12"/>
      <c r="AI215" s="23"/>
    </row>
    <row r="216" spans="5:35" ht="11.25">
      <c r="E216" s="98">
        <f t="shared" si="113"/>
        <v>18</v>
      </c>
      <c r="F216" s="91">
        <f t="shared" si="115"/>
        <v>211</v>
      </c>
      <c r="G216" s="86">
        <f t="shared" si="116"/>
        <v>213</v>
      </c>
      <c r="H216" s="86">
        <f t="shared" si="117"/>
        <v>215</v>
      </c>
      <c r="I216" s="92">
        <f t="shared" si="118"/>
        <v>46116</v>
      </c>
      <c r="J216" s="86">
        <f t="shared" si="119"/>
        <v>31</v>
      </c>
      <c r="P216" s="80"/>
      <c r="Q216" s="113">
        <f t="shared" si="114"/>
        <v>970900</v>
      </c>
      <c r="R216" s="113">
        <f>Dados!C$10</f>
        <v>589475</v>
      </c>
      <c r="S216" s="113"/>
      <c r="T216" s="113"/>
      <c r="U216" s="302"/>
      <c r="V216" s="253">
        <f t="shared" si="106"/>
        <v>589475</v>
      </c>
      <c r="W216" s="253">
        <f t="shared" si="107"/>
        <v>970900</v>
      </c>
      <c r="X216" s="253">
        <f t="shared" si="108"/>
        <v>46342544.63143132</v>
      </c>
      <c r="Y216" s="254">
        <f t="shared" si="109"/>
        <v>27134.624966686904</v>
      </c>
      <c r="Z216" s="287">
        <f t="shared" si="110"/>
        <v>57861245.44102439</v>
      </c>
      <c r="AA216" s="254">
        <f t="shared" si="111"/>
        <v>44692.32347454313</v>
      </c>
      <c r="AB216" s="293">
        <f t="shared" si="112"/>
        <v>62365755.31821633</v>
      </c>
      <c r="AC216" s="45"/>
      <c r="AD216" s="98">
        <f t="shared" si="104"/>
        <v>211</v>
      </c>
      <c r="AE216" s="91">
        <f t="shared" si="98"/>
        <v>212</v>
      </c>
      <c r="AF216" s="98">
        <f t="shared" si="105"/>
        <v>215</v>
      </c>
      <c r="AG216" s="106">
        <f t="shared" si="97"/>
        <v>17</v>
      </c>
      <c r="AH216" s="12"/>
      <c r="AI216" s="23"/>
    </row>
    <row r="217" spans="5:35" ht="11.25">
      <c r="E217" s="98">
        <f t="shared" si="113"/>
        <v>18</v>
      </c>
      <c r="F217" s="91">
        <f t="shared" si="115"/>
        <v>212</v>
      </c>
      <c r="G217" s="86">
        <f t="shared" si="116"/>
        <v>214</v>
      </c>
      <c r="H217" s="86">
        <f t="shared" si="117"/>
        <v>216</v>
      </c>
      <c r="I217" s="92">
        <f t="shared" si="118"/>
        <v>46146</v>
      </c>
      <c r="J217" s="86">
        <f t="shared" si="119"/>
        <v>30</v>
      </c>
      <c r="P217" s="80"/>
      <c r="Q217" s="113">
        <f t="shared" si="114"/>
        <v>970900</v>
      </c>
      <c r="R217" s="113">
        <f>Dados!C$10</f>
        <v>589475</v>
      </c>
      <c r="S217" s="113"/>
      <c r="T217" s="113"/>
      <c r="U217" s="302"/>
      <c r="V217" s="253">
        <f t="shared" si="106"/>
        <v>589475</v>
      </c>
      <c r="W217" s="253">
        <f t="shared" si="107"/>
        <v>970900</v>
      </c>
      <c r="X217" s="253">
        <f t="shared" si="108"/>
        <v>46723969.63143132</v>
      </c>
      <c r="Y217" s="254">
        <f t="shared" si="109"/>
        <v>26743.453895675062</v>
      </c>
      <c r="Z217" s="287">
        <f t="shared" si="110"/>
        <v>57887988.894920066</v>
      </c>
      <c r="AA217" s="254">
        <f t="shared" si="111"/>
        <v>44048.04171052363</v>
      </c>
      <c r="AB217" s="293">
        <f t="shared" si="112"/>
        <v>62409803.35992686</v>
      </c>
      <c r="AC217" s="45"/>
      <c r="AD217" s="98">
        <f t="shared" si="104"/>
        <v>212</v>
      </c>
      <c r="AE217" s="91">
        <f t="shared" si="98"/>
        <v>213</v>
      </c>
      <c r="AF217" s="98">
        <f t="shared" si="105"/>
        <v>216</v>
      </c>
      <c r="AG217" s="106">
        <f t="shared" si="97"/>
        <v>17</v>
      </c>
      <c r="AH217" s="12"/>
      <c r="AI217" s="23"/>
    </row>
    <row r="218" spans="5:35" ht="11.25">
      <c r="E218" s="98">
        <f t="shared" si="113"/>
        <v>18</v>
      </c>
      <c r="F218" s="91">
        <f t="shared" si="115"/>
        <v>213</v>
      </c>
      <c r="G218" s="86">
        <f t="shared" si="116"/>
        <v>215</v>
      </c>
      <c r="H218" s="86">
        <f t="shared" si="117"/>
        <v>217</v>
      </c>
      <c r="I218" s="92">
        <f t="shared" si="118"/>
        <v>46177</v>
      </c>
      <c r="J218" s="86">
        <f t="shared" si="119"/>
        <v>31</v>
      </c>
      <c r="P218" s="80"/>
      <c r="Q218" s="113">
        <f t="shared" si="114"/>
        <v>970900</v>
      </c>
      <c r="R218" s="113">
        <f>Dados!C$10</f>
        <v>589475</v>
      </c>
      <c r="S218" s="113"/>
      <c r="T218" s="113"/>
      <c r="U218" s="302"/>
      <c r="V218" s="253">
        <f t="shared" si="106"/>
        <v>589475</v>
      </c>
      <c r="W218" s="253">
        <f t="shared" si="107"/>
        <v>970900</v>
      </c>
      <c r="X218" s="253">
        <f t="shared" si="108"/>
        <v>47105394.63143132</v>
      </c>
      <c r="Y218" s="254">
        <f t="shared" si="109"/>
        <v>26357.921922567988</v>
      </c>
      <c r="Z218" s="287">
        <f t="shared" si="110"/>
        <v>57914346.81684263</v>
      </c>
      <c r="AA218" s="254">
        <f t="shared" si="111"/>
        <v>43413.04787246492</v>
      </c>
      <c r="AB218" s="293">
        <f t="shared" si="112"/>
        <v>62453216.40779932</v>
      </c>
      <c r="AC218" s="45"/>
      <c r="AD218" s="98">
        <f t="shared" si="104"/>
        <v>213</v>
      </c>
      <c r="AE218" s="91">
        <f t="shared" si="98"/>
        <v>214</v>
      </c>
      <c r="AF218" s="98">
        <f t="shared" si="105"/>
        <v>217</v>
      </c>
      <c r="AG218" s="106">
        <f t="shared" si="97"/>
        <v>18</v>
      </c>
      <c r="AH218" s="12"/>
      <c r="AI218" s="23"/>
    </row>
    <row r="219" spans="5:35" ht="11.25">
      <c r="E219" s="98">
        <f t="shared" si="113"/>
        <v>18</v>
      </c>
      <c r="F219" s="91">
        <f t="shared" si="115"/>
        <v>214</v>
      </c>
      <c r="G219" s="86">
        <f t="shared" si="116"/>
        <v>216</v>
      </c>
      <c r="H219" s="86">
        <f t="shared" si="117"/>
        <v>218</v>
      </c>
      <c r="I219" s="92">
        <f t="shared" si="118"/>
        <v>46207</v>
      </c>
      <c r="J219" s="86">
        <f t="shared" si="119"/>
        <v>30</v>
      </c>
      <c r="P219" s="80"/>
      <c r="Q219" s="113">
        <f t="shared" si="114"/>
        <v>970900</v>
      </c>
      <c r="R219" s="113">
        <f>Dados!C$10</f>
        <v>589475</v>
      </c>
      <c r="S219" s="113"/>
      <c r="T219" s="113"/>
      <c r="U219" s="302"/>
      <c r="V219" s="253">
        <f t="shared" si="106"/>
        <v>589475</v>
      </c>
      <c r="W219" s="253">
        <f t="shared" si="107"/>
        <v>970900</v>
      </c>
      <c r="X219" s="253">
        <f t="shared" si="108"/>
        <v>47486819.63143132</v>
      </c>
      <c r="Y219" s="254">
        <f t="shared" si="109"/>
        <v>25977.947754479974</v>
      </c>
      <c r="Z219" s="287">
        <f t="shared" si="110"/>
        <v>57940324.76459711</v>
      </c>
      <c r="AA219" s="254">
        <f t="shared" si="111"/>
        <v>42787.20806620231</v>
      </c>
      <c r="AB219" s="293">
        <f t="shared" si="112"/>
        <v>62496003.61586552</v>
      </c>
      <c r="AC219" s="45"/>
      <c r="AD219" s="98">
        <f t="shared" si="104"/>
        <v>214</v>
      </c>
      <c r="AE219" s="91">
        <f t="shared" si="98"/>
        <v>215</v>
      </c>
      <c r="AF219" s="98">
        <f t="shared" si="105"/>
        <v>218</v>
      </c>
      <c r="AG219" s="106">
        <f t="shared" si="97"/>
        <v>18</v>
      </c>
      <c r="AH219" s="12"/>
      <c r="AI219" s="23"/>
    </row>
    <row r="220" spans="5:35" ht="11.25">
      <c r="E220" s="98">
        <f t="shared" si="113"/>
        <v>18</v>
      </c>
      <c r="F220" s="91">
        <f t="shared" si="115"/>
        <v>215</v>
      </c>
      <c r="G220" s="86">
        <f t="shared" si="116"/>
        <v>217</v>
      </c>
      <c r="H220" s="86">
        <f t="shared" si="117"/>
        <v>219</v>
      </c>
      <c r="I220" s="92">
        <f t="shared" si="118"/>
        <v>46238</v>
      </c>
      <c r="J220" s="86">
        <f t="shared" si="119"/>
        <v>31</v>
      </c>
      <c r="P220" s="80"/>
      <c r="Q220" s="113">
        <f t="shared" si="114"/>
        <v>970900</v>
      </c>
      <c r="R220" s="113">
        <f>Dados!C$10</f>
        <v>589475</v>
      </c>
      <c r="S220" s="113"/>
      <c r="T220" s="113"/>
      <c r="U220" s="302"/>
      <c r="V220" s="253">
        <f t="shared" si="106"/>
        <v>589475</v>
      </c>
      <c r="W220" s="253">
        <f t="shared" si="107"/>
        <v>970900</v>
      </c>
      <c r="X220" s="253">
        <f t="shared" si="108"/>
        <v>47868244.63143132</v>
      </c>
      <c r="Y220" s="254">
        <f t="shared" si="109"/>
        <v>25603.451270438443</v>
      </c>
      <c r="Z220" s="287">
        <f t="shared" si="110"/>
        <v>57965928.21586755</v>
      </c>
      <c r="AA220" s="254">
        <f t="shared" si="111"/>
        <v>42170.390327780966</v>
      </c>
      <c r="AB220" s="293">
        <f t="shared" si="112"/>
        <v>62538174.0061933</v>
      </c>
      <c r="AC220" s="45"/>
      <c r="AD220" s="98">
        <f t="shared" si="104"/>
        <v>215</v>
      </c>
      <c r="AE220" s="91">
        <f t="shared" si="98"/>
        <v>216</v>
      </c>
      <c r="AF220" s="98">
        <f t="shared" si="105"/>
        <v>219</v>
      </c>
      <c r="AG220" s="106">
        <f t="shared" si="97"/>
        <v>18</v>
      </c>
      <c r="AH220" s="12"/>
      <c r="AI220" s="23"/>
    </row>
    <row r="221" spans="5:33" ht="11.25">
      <c r="E221" s="98">
        <f t="shared" si="113"/>
        <v>18</v>
      </c>
      <c r="F221" s="91">
        <f t="shared" si="115"/>
        <v>216</v>
      </c>
      <c r="G221" s="86">
        <f t="shared" si="116"/>
        <v>218</v>
      </c>
      <c r="H221" s="86">
        <f t="shared" si="117"/>
        <v>220</v>
      </c>
      <c r="I221" s="92">
        <f t="shared" si="118"/>
        <v>46269</v>
      </c>
      <c r="J221" s="86">
        <f t="shared" si="119"/>
        <v>31</v>
      </c>
      <c r="P221" s="80"/>
      <c r="Q221" s="113">
        <f t="shared" si="114"/>
        <v>970900</v>
      </c>
      <c r="R221" s="113">
        <f>Dados!C$10</f>
        <v>589475</v>
      </c>
      <c r="S221" s="113"/>
      <c r="T221" s="113"/>
      <c r="U221" s="302"/>
      <c r="V221" s="253">
        <f t="shared" si="106"/>
        <v>589475</v>
      </c>
      <c r="W221" s="253">
        <f t="shared" si="107"/>
        <v>970900</v>
      </c>
      <c r="X221" s="253">
        <f t="shared" si="108"/>
        <v>48249669.63143132</v>
      </c>
      <c r="Y221" s="254">
        <f t="shared" si="109"/>
        <v>25234.353504489856</v>
      </c>
      <c r="Z221" s="287">
        <f t="shared" si="110"/>
        <v>57991162.569372036</v>
      </c>
      <c r="AA221" s="254">
        <f t="shared" si="111"/>
        <v>41562.46459563035</v>
      </c>
      <c r="AB221" s="293">
        <f t="shared" si="112"/>
        <v>62579736.47078893</v>
      </c>
      <c r="AC221" s="45"/>
      <c r="AD221" s="98">
        <f t="shared" si="104"/>
        <v>216</v>
      </c>
      <c r="AE221" s="91">
        <f t="shared" si="98"/>
        <v>217</v>
      </c>
      <c r="AF221" s="98">
        <f t="shared" si="105"/>
        <v>220</v>
      </c>
      <c r="AG221" s="106">
        <f t="shared" si="97"/>
        <v>18</v>
      </c>
    </row>
    <row r="222" spans="5:33" ht="11.25">
      <c r="E222" s="98">
        <f t="shared" si="113"/>
        <v>19</v>
      </c>
      <c r="F222" s="91">
        <f t="shared" si="115"/>
        <v>217</v>
      </c>
      <c r="G222" s="86">
        <f t="shared" si="116"/>
        <v>219</v>
      </c>
      <c r="H222" s="86">
        <f t="shared" si="117"/>
        <v>221</v>
      </c>
      <c r="I222" s="92">
        <f t="shared" si="118"/>
        <v>46299</v>
      </c>
      <c r="J222" s="86">
        <f t="shared" si="119"/>
        <v>30</v>
      </c>
      <c r="P222" s="80"/>
      <c r="Q222" s="113">
        <f t="shared" si="114"/>
        <v>970900</v>
      </c>
      <c r="R222" s="113">
        <f>Dados!C$10</f>
        <v>589475</v>
      </c>
      <c r="S222" s="113"/>
      <c r="T222" s="113"/>
      <c r="U222" s="302"/>
      <c r="V222" s="253">
        <f t="shared" si="106"/>
        <v>589475</v>
      </c>
      <c r="W222" s="253">
        <f t="shared" si="107"/>
        <v>970900</v>
      </c>
      <c r="X222" s="253">
        <f t="shared" si="108"/>
        <v>48631094.63143132</v>
      </c>
      <c r="Y222" s="254">
        <f t="shared" si="109"/>
        <v>24870.576629048926</v>
      </c>
      <c r="Z222" s="287">
        <f t="shared" si="110"/>
        <v>58016033.146001086</v>
      </c>
      <c r="AA222" s="254">
        <f t="shared" si="111"/>
        <v>40963.30268313941</v>
      </c>
      <c r="AB222" s="293">
        <f t="shared" si="112"/>
        <v>62620699.77347207</v>
      </c>
      <c r="AC222" s="45"/>
      <c r="AD222" s="98">
        <f t="shared" si="104"/>
        <v>217</v>
      </c>
      <c r="AE222" s="91">
        <f t="shared" si="98"/>
        <v>218</v>
      </c>
      <c r="AF222" s="98">
        <f t="shared" si="105"/>
        <v>221</v>
      </c>
      <c r="AG222" s="106">
        <f t="shared" si="97"/>
        <v>18</v>
      </c>
    </row>
    <row r="223" spans="5:33" ht="11.25">
      <c r="E223" s="98">
        <f t="shared" si="113"/>
        <v>19</v>
      </c>
      <c r="F223" s="91">
        <f t="shared" si="115"/>
        <v>218</v>
      </c>
      <c r="G223" s="86">
        <f t="shared" si="116"/>
        <v>220</v>
      </c>
      <c r="H223" s="86">
        <f t="shared" si="117"/>
        <v>222</v>
      </c>
      <c r="I223" s="92">
        <f t="shared" si="118"/>
        <v>46330</v>
      </c>
      <c r="J223" s="86">
        <f t="shared" si="119"/>
        <v>31</v>
      </c>
      <c r="P223" s="80"/>
      <c r="Q223" s="113">
        <f t="shared" si="114"/>
        <v>970900</v>
      </c>
      <c r="R223" s="113">
        <f>Dados!C$10</f>
        <v>589475</v>
      </c>
      <c r="S223" s="113"/>
      <c r="T223" s="113"/>
      <c r="U223" s="302"/>
      <c r="V223" s="253">
        <f t="shared" si="106"/>
        <v>589475</v>
      </c>
      <c r="W223" s="253">
        <f t="shared" si="107"/>
        <v>970900</v>
      </c>
      <c r="X223" s="253">
        <f t="shared" si="108"/>
        <v>49012519.63143132</v>
      </c>
      <c r="Y223" s="254">
        <f t="shared" si="109"/>
        <v>24512.04393848803</v>
      </c>
      <c r="Z223" s="287">
        <f t="shared" si="110"/>
        <v>58040545.18993957</v>
      </c>
      <c r="AA223" s="254">
        <f t="shared" si="111"/>
        <v>40372.778251627344</v>
      </c>
      <c r="AB223" s="293">
        <f t="shared" si="112"/>
        <v>62661072.5517237</v>
      </c>
      <c r="AC223" s="45"/>
      <c r="AD223" s="98">
        <f t="shared" si="104"/>
        <v>218</v>
      </c>
      <c r="AE223" s="91">
        <f t="shared" si="98"/>
        <v>219</v>
      </c>
      <c r="AF223" s="98">
        <f t="shared" si="105"/>
        <v>222</v>
      </c>
      <c r="AG223" s="106">
        <f t="shared" si="97"/>
        <v>18</v>
      </c>
    </row>
    <row r="224" spans="5:35" ht="11.25">
      <c r="E224" s="98">
        <f t="shared" si="113"/>
        <v>19</v>
      </c>
      <c r="F224" s="91">
        <f t="shared" si="115"/>
        <v>219</v>
      </c>
      <c r="G224" s="86">
        <f t="shared" si="116"/>
        <v>221</v>
      </c>
      <c r="H224" s="86">
        <f t="shared" si="117"/>
        <v>223</v>
      </c>
      <c r="I224" s="92">
        <f t="shared" si="118"/>
        <v>46360</v>
      </c>
      <c r="J224" s="86">
        <f t="shared" si="119"/>
        <v>30</v>
      </c>
      <c r="P224" s="80"/>
      <c r="Q224" s="113">
        <f t="shared" si="114"/>
        <v>970900</v>
      </c>
      <c r="R224" s="113">
        <f>Dados!C$10</f>
        <v>589475</v>
      </c>
      <c r="S224" s="113"/>
      <c r="T224" s="113"/>
      <c r="U224" s="302"/>
      <c r="V224" s="253">
        <f t="shared" si="106"/>
        <v>589475</v>
      </c>
      <c r="W224" s="253">
        <f t="shared" si="107"/>
        <v>970900</v>
      </c>
      <c r="X224" s="253">
        <f t="shared" si="108"/>
        <v>49393944.63143132</v>
      </c>
      <c r="Y224" s="254">
        <f t="shared" si="109"/>
        <v>24158.679832963095</v>
      </c>
      <c r="Z224" s="287">
        <f t="shared" si="110"/>
        <v>58064703.86977254</v>
      </c>
      <c r="AA224" s="254">
        <f t="shared" si="111"/>
        <v>39790.76678370392</v>
      </c>
      <c r="AB224" s="293">
        <f t="shared" si="112"/>
        <v>62700863.3185074</v>
      </c>
      <c r="AC224" s="45"/>
      <c r="AD224" s="98">
        <f t="shared" si="104"/>
        <v>219</v>
      </c>
      <c r="AE224" s="91">
        <f t="shared" si="98"/>
        <v>220</v>
      </c>
      <c r="AF224" s="98">
        <f t="shared" si="105"/>
        <v>223</v>
      </c>
      <c r="AG224" s="106">
        <f t="shared" si="97"/>
        <v>18</v>
      </c>
      <c r="AH224" s="12"/>
      <c r="AI224" s="23"/>
    </row>
    <row r="225" spans="5:35" ht="11.25">
      <c r="E225" s="98">
        <f t="shared" si="113"/>
        <v>19</v>
      </c>
      <c r="F225" s="91">
        <f t="shared" si="115"/>
        <v>220</v>
      </c>
      <c r="G225" s="86">
        <f t="shared" si="116"/>
        <v>222</v>
      </c>
      <c r="H225" s="86">
        <f t="shared" si="117"/>
        <v>224</v>
      </c>
      <c r="I225" s="92">
        <f t="shared" si="118"/>
        <v>46391</v>
      </c>
      <c r="J225" s="86">
        <f t="shared" si="119"/>
        <v>31</v>
      </c>
      <c r="P225" s="80"/>
      <c r="Q225" s="113">
        <f t="shared" si="114"/>
        <v>970900</v>
      </c>
      <c r="R225" s="113">
        <f>Dados!C$10</f>
        <v>589475</v>
      </c>
      <c r="S225" s="113"/>
      <c r="T225" s="113"/>
      <c r="U225" s="302"/>
      <c r="V225" s="253">
        <f t="shared" si="106"/>
        <v>589475</v>
      </c>
      <c r="W225" s="253">
        <f t="shared" si="107"/>
        <v>970900</v>
      </c>
      <c r="X225" s="253">
        <f t="shared" si="108"/>
        <v>49775369.63143132</v>
      </c>
      <c r="Y225" s="254">
        <f t="shared" si="109"/>
        <v>23810.40980247274</v>
      </c>
      <c r="Z225" s="287">
        <f t="shared" si="110"/>
        <v>58088514.27957501</v>
      </c>
      <c r="AA225" s="254">
        <f t="shared" si="111"/>
        <v>39217.14555701392</v>
      </c>
      <c r="AB225" s="293">
        <f t="shared" si="112"/>
        <v>62740080.46406442</v>
      </c>
      <c r="AC225" s="45"/>
      <c r="AD225" s="98">
        <f t="shared" si="104"/>
        <v>220</v>
      </c>
      <c r="AE225" s="91">
        <f t="shared" si="98"/>
        <v>221</v>
      </c>
      <c r="AF225" s="98">
        <f t="shared" si="105"/>
        <v>224</v>
      </c>
      <c r="AG225" s="106">
        <f t="shared" si="97"/>
        <v>18</v>
      </c>
      <c r="AH225" s="12"/>
      <c r="AI225" s="23"/>
    </row>
    <row r="226" spans="5:35" ht="11.25">
      <c r="E226" s="98">
        <f t="shared" si="113"/>
        <v>19</v>
      </c>
      <c r="F226" s="91">
        <f t="shared" si="115"/>
        <v>221</v>
      </c>
      <c r="G226" s="86">
        <f t="shared" si="116"/>
        <v>223</v>
      </c>
      <c r="H226" s="86">
        <f t="shared" si="117"/>
        <v>225</v>
      </c>
      <c r="I226" s="92">
        <f t="shared" si="118"/>
        <v>46422</v>
      </c>
      <c r="J226" s="86">
        <f t="shared" si="119"/>
        <v>31</v>
      </c>
      <c r="P226" s="80"/>
      <c r="Q226" s="113">
        <f t="shared" si="114"/>
        <v>970900</v>
      </c>
      <c r="R226" s="113">
        <f>Dados!C$10</f>
        <v>589475</v>
      </c>
      <c r="S226" s="113"/>
      <c r="T226" s="113"/>
      <c r="U226" s="302"/>
      <c r="V226" s="253">
        <f t="shared" si="106"/>
        <v>589475</v>
      </c>
      <c r="W226" s="253">
        <f t="shared" si="107"/>
        <v>970900</v>
      </c>
      <c r="X226" s="253">
        <f t="shared" si="108"/>
        <v>50156794.63143132</v>
      </c>
      <c r="Y226" s="254">
        <f t="shared" si="109"/>
        <v>23467.160411147124</v>
      </c>
      <c r="Z226" s="287">
        <f t="shared" si="110"/>
        <v>58111981.43998616</v>
      </c>
      <c r="AA226" s="254">
        <f t="shared" si="111"/>
        <v>38651.793618359974</v>
      </c>
      <c r="AB226" s="293">
        <f t="shared" si="112"/>
        <v>62778732.25768278</v>
      </c>
      <c r="AC226" s="45"/>
      <c r="AD226" s="98">
        <f t="shared" si="104"/>
        <v>221</v>
      </c>
      <c r="AE226" s="91">
        <f t="shared" si="98"/>
        <v>222</v>
      </c>
      <c r="AF226" s="98">
        <f t="shared" si="105"/>
        <v>225</v>
      </c>
      <c r="AG226" s="106">
        <f t="shared" si="97"/>
        <v>18</v>
      </c>
      <c r="AH226" s="12"/>
      <c r="AI226" s="23"/>
    </row>
    <row r="227" spans="5:35" ht="11.25">
      <c r="E227" s="98">
        <f t="shared" si="113"/>
        <v>19</v>
      </c>
      <c r="F227" s="91">
        <f t="shared" si="115"/>
        <v>222</v>
      </c>
      <c r="G227" s="86">
        <f t="shared" si="116"/>
        <v>224</v>
      </c>
      <c r="H227" s="86">
        <f t="shared" si="117"/>
        <v>226</v>
      </c>
      <c r="I227" s="92">
        <f t="shared" si="118"/>
        <v>46450</v>
      </c>
      <c r="J227" s="86">
        <f t="shared" si="119"/>
        <v>28</v>
      </c>
      <c r="P227" s="80"/>
      <c r="Q227" s="113">
        <f t="shared" si="114"/>
        <v>970900</v>
      </c>
      <c r="R227" s="113">
        <f>Dados!C$10</f>
        <v>589475</v>
      </c>
      <c r="S227" s="113"/>
      <c r="T227" s="113"/>
      <c r="U227" s="302"/>
      <c r="V227" s="253">
        <f t="shared" si="106"/>
        <v>589475</v>
      </c>
      <c r="W227" s="253">
        <f t="shared" si="107"/>
        <v>970900</v>
      </c>
      <c r="X227" s="253">
        <f t="shared" si="108"/>
        <v>50538219.63143132</v>
      </c>
      <c r="Y227" s="254">
        <f t="shared" si="109"/>
        <v>23128.85928176336</v>
      </c>
      <c r="Z227" s="287">
        <f t="shared" si="110"/>
        <v>58135110.299267925</v>
      </c>
      <c r="AA227" s="254">
        <f t="shared" si="111"/>
        <v>38094.591758198476</v>
      </c>
      <c r="AB227" s="293">
        <f t="shared" si="112"/>
        <v>62816826.84944098</v>
      </c>
      <c r="AC227" s="45"/>
      <c r="AD227" s="98">
        <f t="shared" si="104"/>
        <v>222</v>
      </c>
      <c r="AE227" s="91">
        <f t="shared" si="98"/>
        <v>223</v>
      </c>
      <c r="AF227" s="98">
        <f t="shared" si="105"/>
        <v>226</v>
      </c>
      <c r="AG227" s="106">
        <f t="shared" si="97"/>
        <v>18</v>
      </c>
      <c r="AH227" s="12"/>
      <c r="AI227" s="23"/>
    </row>
    <row r="228" spans="5:35" ht="11.25">
      <c r="E228" s="98">
        <f t="shared" si="113"/>
        <v>19</v>
      </c>
      <c r="F228" s="91">
        <f t="shared" si="115"/>
        <v>223</v>
      </c>
      <c r="G228" s="86">
        <f t="shared" si="116"/>
        <v>225</v>
      </c>
      <c r="H228" s="86">
        <f t="shared" si="117"/>
        <v>227</v>
      </c>
      <c r="I228" s="92">
        <f t="shared" si="118"/>
        <v>46481</v>
      </c>
      <c r="J228" s="86">
        <f t="shared" si="119"/>
        <v>31</v>
      </c>
      <c r="P228" s="80"/>
      <c r="Q228" s="113">
        <f t="shared" si="114"/>
        <v>970900</v>
      </c>
      <c r="R228" s="113">
        <f>Dados!C$10</f>
        <v>589475</v>
      </c>
      <c r="S228" s="113"/>
      <c r="T228" s="113"/>
      <c r="U228" s="302"/>
      <c r="V228" s="253">
        <f t="shared" si="106"/>
        <v>589475</v>
      </c>
      <c r="W228" s="253">
        <f t="shared" si="107"/>
        <v>970900</v>
      </c>
      <c r="X228" s="253">
        <f t="shared" si="108"/>
        <v>50919644.63143132</v>
      </c>
      <c r="Y228" s="254">
        <f t="shared" si="109"/>
        <v>22795.43508048411</v>
      </c>
      <c r="Z228" s="287">
        <f t="shared" si="110"/>
        <v>58157905.73434841</v>
      </c>
      <c r="AA228" s="254">
        <f t="shared" si="111"/>
        <v>37545.42248550324</v>
      </c>
      <c r="AB228" s="293">
        <f t="shared" si="112"/>
        <v>62854372.27192648</v>
      </c>
      <c r="AC228" s="45"/>
      <c r="AD228" s="98">
        <f t="shared" si="104"/>
        <v>223</v>
      </c>
      <c r="AE228" s="91">
        <f t="shared" si="98"/>
        <v>224</v>
      </c>
      <c r="AF228" s="98">
        <f t="shared" si="105"/>
        <v>227</v>
      </c>
      <c r="AG228" s="106">
        <f t="shared" si="97"/>
        <v>18</v>
      </c>
      <c r="AH228" s="12"/>
      <c r="AI228" s="23"/>
    </row>
    <row r="229" spans="5:35" ht="11.25">
      <c r="E229" s="98">
        <f t="shared" si="113"/>
        <v>19</v>
      </c>
      <c r="F229" s="91">
        <f t="shared" si="115"/>
        <v>224</v>
      </c>
      <c r="G229" s="86">
        <f t="shared" si="116"/>
        <v>226</v>
      </c>
      <c r="H229" s="86">
        <f t="shared" si="117"/>
        <v>228</v>
      </c>
      <c r="I229" s="92">
        <f t="shared" si="118"/>
        <v>46511</v>
      </c>
      <c r="J229" s="86">
        <f t="shared" si="119"/>
        <v>30</v>
      </c>
      <c r="P229" s="80"/>
      <c r="Q229" s="113">
        <f t="shared" si="114"/>
        <v>970900</v>
      </c>
      <c r="R229" s="113">
        <f>Dados!C$10</f>
        <v>589475</v>
      </c>
      <c r="S229" s="113"/>
      <c r="T229" s="113"/>
      <c r="U229" s="302"/>
      <c r="V229" s="253">
        <f t="shared" si="106"/>
        <v>589475</v>
      </c>
      <c r="W229" s="253">
        <f t="shared" si="107"/>
        <v>970900</v>
      </c>
      <c r="X229" s="253">
        <f t="shared" si="108"/>
        <v>51301069.63143132</v>
      </c>
      <c r="Y229" s="254">
        <f t="shared" si="109"/>
        <v>22466.817501816222</v>
      </c>
      <c r="Z229" s="287">
        <f t="shared" si="110"/>
        <v>58180372.55185022</v>
      </c>
      <c r="AA229" s="254">
        <f t="shared" si="111"/>
        <v>37004.17000299142</v>
      </c>
      <c r="AB229" s="293">
        <f t="shared" si="112"/>
        <v>62891376.44192947</v>
      </c>
      <c r="AC229" s="45"/>
      <c r="AD229" s="98">
        <f t="shared" si="104"/>
        <v>224</v>
      </c>
      <c r="AE229" s="91">
        <f t="shared" si="98"/>
        <v>225</v>
      </c>
      <c r="AF229" s="98">
        <f t="shared" si="105"/>
        <v>228</v>
      </c>
      <c r="AG229" s="106">
        <f t="shared" si="97"/>
        <v>18</v>
      </c>
      <c r="AH229" s="12"/>
      <c r="AI229" s="23"/>
    </row>
    <row r="230" spans="5:35" ht="11.25">
      <c r="E230" s="98">
        <f t="shared" si="113"/>
        <v>19</v>
      </c>
      <c r="F230" s="91">
        <f t="shared" si="115"/>
        <v>225</v>
      </c>
      <c r="G230" s="86">
        <f t="shared" si="116"/>
        <v>227</v>
      </c>
      <c r="H230" s="86">
        <f t="shared" si="117"/>
        <v>229</v>
      </c>
      <c r="I230" s="92">
        <f t="shared" si="118"/>
        <v>46542</v>
      </c>
      <c r="J230" s="86">
        <f t="shared" si="119"/>
        <v>31</v>
      </c>
      <c r="P230" s="80"/>
      <c r="Q230" s="113">
        <f t="shared" si="114"/>
        <v>970900</v>
      </c>
      <c r="R230" s="113">
        <f>Dados!C$10</f>
        <v>589475</v>
      </c>
      <c r="S230" s="113"/>
      <c r="T230" s="113"/>
      <c r="U230" s="302"/>
      <c r="V230" s="253">
        <f t="shared" si="106"/>
        <v>589475</v>
      </c>
      <c r="W230" s="253">
        <f t="shared" si="107"/>
        <v>970900</v>
      </c>
      <c r="X230" s="253">
        <f t="shared" si="108"/>
        <v>51682494.63143132</v>
      </c>
      <c r="Y230" s="254">
        <f t="shared" si="109"/>
        <v>22142.937253786164</v>
      </c>
      <c r="Z230" s="287">
        <f t="shared" si="110"/>
        <v>58202515.48910401</v>
      </c>
      <c r="AA230" s="254">
        <f t="shared" si="111"/>
        <v>36470.720182706624</v>
      </c>
      <c r="AB230" s="293">
        <f t="shared" si="112"/>
        <v>62927847.16211218</v>
      </c>
      <c r="AC230" s="45"/>
      <c r="AD230" s="98">
        <f t="shared" si="104"/>
        <v>225</v>
      </c>
      <c r="AE230" s="91">
        <f t="shared" si="98"/>
        <v>226</v>
      </c>
      <c r="AF230" s="98">
        <f t="shared" si="105"/>
        <v>229</v>
      </c>
      <c r="AG230" s="106">
        <f t="shared" si="97"/>
        <v>19</v>
      </c>
      <c r="AH230" s="12"/>
      <c r="AI230" s="23"/>
    </row>
    <row r="231" spans="5:35" ht="11.25">
      <c r="E231" s="98">
        <f t="shared" si="113"/>
        <v>19</v>
      </c>
      <c r="F231" s="91">
        <f t="shared" si="115"/>
        <v>226</v>
      </c>
      <c r="G231" s="86">
        <f t="shared" si="116"/>
        <v>228</v>
      </c>
      <c r="H231" s="86">
        <f t="shared" si="117"/>
        <v>230</v>
      </c>
      <c r="I231" s="92">
        <f t="shared" si="118"/>
        <v>46572</v>
      </c>
      <c r="J231" s="86">
        <f t="shared" si="119"/>
        <v>30</v>
      </c>
      <c r="P231" s="80"/>
      <c r="Q231" s="113">
        <f t="shared" si="114"/>
        <v>970900</v>
      </c>
      <c r="R231" s="113">
        <f>Dados!C$10</f>
        <v>589475</v>
      </c>
      <c r="S231" s="113"/>
      <c r="T231" s="113"/>
      <c r="U231" s="302"/>
      <c r="V231" s="253">
        <f t="shared" si="106"/>
        <v>589475</v>
      </c>
      <c r="W231" s="253">
        <f t="shared" si="107"/>
        <v>970900</v>
      </c>
      <c r="X231" s="253">
        <f t="shared" si="108"/>
        <v>52063919.63143132</v>
      </c>
      <c r="Y231" s="254">
        <f t="shared" si="109"/>
        <v>21823.726043329214</v>
      </c>
      <c r="Z231" s="287">
        <f t="shared" si="110"/>
        <v>58224339.21514734</v>
      </c>
      <c r="AA231" s="254">
        <f t="shared" si="111"/>
        <v>35944.960541954</v>
      </c>
      <c r="AB231" s="293">
        <f t="shared" si="112"/>
        <v>62963792.12265413</v>
      </c>
      <c r="AC231" s="45"/>
      <c r="AD231" s="98">
        <f t="shared" si="104"/>
        <v>226</v>
      </c>
      <c r="AE231" s="91">
        <f t="shared" si="98"/>
        <v>227</v>
      </c>
      <c r="AF231" s="98">
        <f t="shared" si="105"/>
        <v>230</v>
      </c>
      <c r="AG231" s="106">
        <f t="shared" si="97"/>
        <v>19</v>
      </c>
      <c r="AH231" s="12"/>
      <c r="AI231" s="23"/>
    </row>
    <row r="232" spans="5:35" ht="11.25">
      <c r="E232" s="98">
        <f t="shared" si="113"/>
        <v>19</v>
      </c>
      <c r="F232" s="91">
        <f t="shared" si="115"/>
        <v>227</v>
      </c>
      <c r="G232" s="86">
        <f t="shared" si="116"/>
        <v>229</v>
      </c>
      <c r="H232" s="86">
        <f t="shared" si="117"/>
        <v>231</v>
      </c>
      <c r="I232" s="92">
        <f t="shared" si="118"/>
        <v>46603</v>
      </c>
      <c r="J232" s="86">
        <f t="shared" si="119"/>
        <v>31</v>
      </c>
      <c r="P232" s="80"/>
      <c r="Q232" s="113">
        <f t="shared" si="114"/>
        <v>970900</v>
      </c>
      <c r="R232" s="113">
        <f>Dados!C$10</f>
        <v>589475</v>
      </c>
      <c r="S232" s="113"/>
      <c r="T232" s="113"/>
      <c r="U232" s="302"/>
      <c r="V232" s="253">
        <f t="shared" si="106"/>
        <v>589475</v>
      </c>
      <c r="W232" s="253">
        <f t="shared" si="107"/>
        <v>970900</v>
      </c>
      <c r="X232" s="253">
        <f t="shared" si="108"/>
        <v>52445344.63143132</v>
      </c>
      <c r="Y232" s="254">
        <f t="shared" si="109"/>
        <v>21509.116561889216</v>
      </c>
      <c r="Z232" s="287">
        <f t="shared" si="110"/>
        <v>58245848.33170923</v>
      </c>
      <c r="AA232" s="254">
        <f t="shared" si="111"/>
        <v>35426.78021958224</v>
      </c>
      <c r="AB232" s="293">
        <f t="shared" si="112"/>
        <v>62999218.90287372</v>
      </c>
      <c r="AC232" s="45"/>
      <c r="AD232" s="98">
        <f t="shared" si="104"/>
        <v>227</v>
      </c>
      <c r="AE232" s="91">
        <f t="shared" si="98"/>
        <v>228</v>
      </c>
      <c r="AF232" s="98">
        <f t="shared" si="105"/>
        <v>231</v>
      </c>
      <c r="AG232" s="106">
        <f t="shared" si="97"/>
        <v>19</v>
      </c>
      <c r="AH232" s="12"/>
      <c r="AI232" s="23"/>
    </row>
    <row r="233" spans="5:33" ht="11.25">
      <c r="E233" s="98">
        <f t="shared" si="113"/>
        <v>19</v>
      </c>
      <c r="F233" s="91">
        <f t="shared" si="115"/>
        <v>228</v>
      </c>
      <c r="G233" s="86">
        <f t="shared" si="116"/>
        <v>230</v>
      </c>
      <c r="H233" s="86">
        <f t="shared" si="117"/>
        <v>232</v>
      </c>
      <c r="I233" s="92">
        <f t="shared" si="118"/>
        <v>46634</v>
      </c>
      <c r="J233" s="86">
        <f t="shared" si="119"/>
        <v>31</v>
      </c>
      <c r="P233" s="80"/>
      <c r="Q233" s="113">
        <f t="shared" si="114"/>
        <v>970900</v>
      </c>
      <c r="R233" s="113">
        <f>Dados!C$10</f>
        <v>589475</v>
      </c>
      <c r="S233" s="113"/>
      <c r="T233" s="113"/>
      <c r="U233" s="302"/>
      <c r="V233" s="253">
        <f t="shared" si="106"/>
        <v>589475</v>
      </c>
      <c r="W233" s="253">
        <f t="shared" si="107"/>
        <v>970900</v>
      </c>
      <c r="X233" s="253">
        <f t="shared" si="108"/>
        <v>52826769.63143132</v>
      </c>
      <c r="Y233" s="254">
        <f t="shared" si="109"/>
        <v>21199.042471226006</v>
      </c>
      <c r="Z233" s="287">
        <f t="shared" si="110"/>
        <v>58267047.37418045</v>
      </c>
      <c r="AA233" s="254">
        <f t="shared" si="111"/>
        <v>34916.06995260754</v>
      </c>
      <c r="AB233" s="293">
        <f t="shared" si="112"/>
        <v>63034134.972826324</v>
      </c>
      <c r="AC233" s="45"/>
      <c r="AD233" s="98">
        <f t="shared" si="104"/>
        <v>228</v>
      </c>
      <c r="AE233" s="91">
        <f t="shared" si="98"/>
        <v>229</v>
      </c>
      <c r="AF233" s="98">
        <f t="shared" si="105"/>
        <v>232</v>
      </c>
      <c r="AG233" s="106">
        <f t="shared" si="97"/>
        <v>19</v>
      </c>
    </row>
    <row r="234" spans="5:33" ht="11.25">
      <c r="E234" s="98">
        <f t="shared" si="113"/>
        <v>20</v>
      </c>
      <c r="F234" s="91">
        <f t="shared" si="115"/>
        <v>229</v>
      </c>
      <c r="G234" s="86">
        <f t="shared" si="116"/>
        <v>231</v>
      </c>
      <c r="H234" s="86">
        <f t="shared" si="117"/>
        <v>233</v>
      </c>
      <c r="I234" s="92">
        <f t="shared" si="118"/>
        <v>46664</v>
      </c>
      <c r="J234" s="86">
        <f t="shared" si="119"/>
        <v>30</v>
      </c>
      <c r="P234" s="80"/>
      <c r="Q234" s="113">
        <f t="shared" si="114"/>
        <v>970900</v>
      </c>
      <c r="R234" s="113">
        <f>Dados!C$10</f>
        <v>589475</v>
      </c>
      <c r="S234" s="113"/>
      <c r="T234" s="113"/>
      <c r="U234" s="302"/>
      <c r="V234" s="253">
        <f t="shared" si="106"/>
        <v>589475</v>
      </c>
      <c r="W234" s="253">
        <f t="shared" si="107"/>
        <v>970900</v>
      </c>
      <c r="X234" s="253">
        <f t="shared" si="108"/>
        <v>53208194.63143132</v>
      </c>
      <c r="Y234" s="254">
        <f t="shared" si="109"/>
        <v>20893.438389427352</v>
      </c>
      <c r="Z234" s="287">
        <f t="shared" si="110"/>
        <v>58287940.81256988</v>
      </c>
      <c r="AA234" s="254">
        <f t="shared" si="111"/>
        <v>34412.72205317446</v>
      </c>
      <c r="AB234" s="293">
        <f t="shared" si="112"/>
        <v>63068547.6948795</v>
      </c>
      <c r="AC234" s="45"/>
      <c r="AD234" s="98">
        <f t="shared" si="104"/>
        <v>229</v>
      </c>
      <c r="AE234" s="91">
        <f t="shared" si="98"/>
        <v>230</v>
      </c>
      <c r="AF234" s="98">
        <f t="shared" si="105"/>
        <v>233</v>
      </c>
      <c r="AG234" s="106">
        <f aca="true" t="shared" si="120" ref="AG234:AG245">INT((AF234-1)/12)</f>
        <v>19</v>
      </c>
    </row>
    <row r="235" spans="5:35" ht="11.25">
      <c r="E235" s="98">
        <f t="shared" si="113"/>
        <v>20</v>
      </c>
      <c r="F235" s="91">
        <f t="shared" si="115"/>
        <v>230</v>
      </c>
      <c r="G235" s="86">
        <f t="shared" si="116"/>
        <v>232</v>
      </c>
      <c r="H235" s="86">
        <f t="shared" si="117"/>
        <v>234</v>
      </c>
      <c r="I235" s="92">
        <f t="shared" si="118"/>
        <v>46695</v>
      </c>
      <c r="J235" s="86">
        <f t="shared" si="119"/>
        <v>31</v>
      </c>
      <c r="P235" s="80"/>
      <c r="Q235" s="113">
        <f t="shared" si="114"/>
        <v>970900</v>
      </c>
      <c r="R235" s="113">
        <f>Dados!C$10</f>
        <v>589475</v>
      </c>
      <c r="S235" s="113"/>
      <c r="T235" s="113"/>
      <c r="U235" s="302"/>
      <c r="V235" s="253">
        <f t="shared" si="106"/>
        <v>589475</v>
      </c>
      <c r="W235" s="253">
        <f t="shared" si="107"/>
        <v>970900</v>
      </c>
      <c r="X235" s="253">
        <f t="shared" si="108"/>
        <v>53589619.63143132</v>
      </c>
      <c r="Y235" s="254">
        <f t="shared" si="109"/>
        <v>20592.239877122647</v>
      </c>
      <c r="Z235" s="287">
        <f t="shared" si="110"/>
        <v>58308533.052447</v>
      </c>
      <c r="AA235" s="254">
        <f t="shared" si="111"/>
        <v>33916.630385849065</v>
      </c>
      <c r="AB235" s="293">
        <f t="shared" si="112"/>
        <v>63102464.32526535</v>
      </c>
      <c r="AC235" s="45"/>
      <c r="AD235" s="98">
        <f t="shared" si="104"/>
        <v>230</v>
      </c>
      <c r="AE235" s="91">
        <f t="shared" si="98"/>
        <v>231</v>
      </c>
      <c r="AF235" s="98">
        <f t="shared" si="105"/>
        <v>234</v>
      </c>
      <c r="AG235" s="106">
        <f t="shared" si="120"/>
        <v>19</v>
      </c>
      <c r="AH235" s="12"/>
      <c r="AI235" s="23"/>
    </row>
    <row r="236" spans="5:35" ht="11.25">
      <c r="E236" s="98">
        <f t="shared" si="113"/>
        <v>20</v>
      </c>
      <c r="F236" s="91">
        <f t="shared" si="115"/>
        <v>231</v>
      </c>
      <c r="G236" s="86">
        <f t="shared" si="116"/>
        <v>233</v>
      </c>
      <c r="H236" s="86">
        <f t="shared" si="117"/>
        <v>235</v>
      </c>
      <c r="I236" s="92">
        <f t="shared" si="118"/>
        <v>46725</v>
      </c>
      <c r="J236" s="86">
        <f t="shared" si="119"/>
        <v>30</v>
      </c>
      <c r="P236" s="80"/>
      <c r="Q236" s="113">
        <f t="shared" si="114"/>
        <v>970900</v>
      </c>
      <c r="R236" s="113">
        <f>Dados!C$10</f>
        <v>589475</v>
      </c>
      <c r="S236" s="113"/>
      <c r="T236" s="113"/>
      <c r="U236" s="302"/>
      <c r="V236" s="253">
        <f t="shared" si="106"/>
        <v>589475</v>
      </c>
      <c r="W236" s="253">
        <f t="shared" si="107"/>
        <v>970900</v>
      </c>
      <c r="X236" s="253">
        <f t="shared" si="108"/>
        <v>53971044.63143132</v>
      </c>
      <c r="Y236" s="254">
        <f t="shared" si="109"/>
        <v>20295.38342389523</v>
      </c>
      <c r="Z236" s="287">
        <f t="shared" si="110"/>
        <v>58328828.43587089</v>
      </c>
      <c r="AA236" s="254">
        <f t="shared" si="111"/>
        <v>33427.6903452392</v>
      </c>
      <c r="AB236" s="293">
        <f t="shared" si="112"/>
        <v>63135892.01561059</v>
      </c>
      <c r="AC236" s="45"/>
      <c r="AD236" s="98">
        <f t="shared" si="104"/>
        <v>231</v>
      </c>
      <c r="AE236" s="91">
        <f t="shared" si="98"/>
        <v>232</v>
      </c>
      <c r="AF236" s="98">
        <f t="shared" si="105"/>
        <v>235</v>
      </c>
      <c r="AG236" s="106">
        <f t="shared" si="120"/>
        <v>19</v>
      </c>
      <c r="AH236" s="12"/>
      <c r="AI236" s="23"/>
    </row>
    <row r="237" spans="5:35" ht="11.25">
      <c r="E237" s="98">
        <f t="shared" si="113"/>
        <v>20</v>
      </c>
      <c r="F237" s="91">
        <f t="shared" si="115"/>
        <v>232</v>
      </c>
      <c r="G237" s="86">
        <f t="shared" si="116"/>
        <v>234</v>
      </c>
      <c r="H237" s="86">
        <f t="shared" si="117"/>
        <v>236</v>
      </c>
      <c r="I237" s="92">
        <f t="shared" si="118"/>
        <v>46756</v>
      </c>
      <c r="J237" s="86">
        <f t="shared" si="119"/>
        <v>31</v>
      </c>
      <c r="P237" s="80"/>
      <c r="Q237" s="113">
        <f t="shared" si="114"/>
        <v>970900</v>
      </c>
      <c r="R237" s="113">
        <f>Dados!C$10</f>
        <v>589475</v>
      </c>
      <c r="S237" s="113"/>
      <c r="T237" s="113"/>
      <c r="U237" s="302"/>
      <c r="V237" s="253">
        <f t="shared" si="106"/>
        <v>589475</v>
      </c>
      <c r="W237" s="253">
        <f t="shared" si="107"/>
        <v>970900</v>
      </c>
      <c r="X237" s="253">
        <f t="shared" si="108"/>
        <v>54352469.63143132</v>
      </c>
      <c r="Y237" s="254">
        <f t="shared" si="109"/>
        <v>20002.806434890674</v>
      </c>
      <c r="Z237" s="287">
        <f t="shared" si="110"/>
        <v>58348831.242305785</v>
      </c>
      <c r="AA237" s="254">
        <f t="shared" si="111"/>
        <v>32945.79883393758</v>
      </c>
      <c r="AB237" s="293">
        <f t="shared" si="112"/>
        <v>63168837.81444453</v>
      </c>
      <c r="AC237" s="45"/>
      <c r="AD237" s="98">
        <f t="shared" si="104"/>
        <v>232</v>
      </c>
      <c r="AE237" s="91">
        <f t="shared" si="98"/>
        <v>233</v>
      </c>
      <c r="AF237" s="98">
        <f t="shared" si="105"/>
        <v>236</v>
      </c>
      <c r="AG237" s="106">
        <f t="shared" si="120"/>
        <v>19</v>
      </c>
      <c r="AH237" s="12"/>
      <c r="AI237" s="23"/>
    </row>
    <row r="238" spans="5:35" ht="11.25">
      <c r="E238" s="98">
        <f t="shared" si="113"/>
        <v>20</v>
      </c>
      <c r="F238" s="91">
        <f t="shared" si="115"/>
        <v>233</v>
      </c>
      <c r="G238" s="86">
        <f t="shared" si="116"/>
        <v>235</v>
      </c>
      <c r="H238" s="86">
        <f t="shared" si="117"/>
        <v>237</v>
      </c>
      <c r="I238" s="92">
        <f t="shared" si="118"/>
        <v>46787</v>
      </c>
      <c r="J238" s="86">
        <f t="shared" si="119"/>
        <v>31</v>
      </c>
      <c r="P238" s="80"/>
      <c r="Q238" s="113">
        <f t="shared" si="114"/>
        <v>970900</v>
      </c>
      <c r="R238" s="113">
        <f>Dados!C$10</f>
        <v>589475</v>
      </c>
      <c r="S238" s="113"/>
      <c r="T238" s="113"/>
      <c r="U238" s="302"/>
      <c r="V238" s="253">
        <f t="shared" si="106"/>
        <v>589475</v>
      </c>
      <c r="W238" s="253">
        <f t="shared" si="107"/>
        <v>970900</v>
      </c>
      <c r="X238" s="253">
        <f t="shared" si="108"/>
        <v>54733894.63143132</v>
      </c>
      <c r="Y238" s="254">
        <f t="shared" si="109"/>
        <v>19714.447217618093</v>
      </c>
      <c r="Z238" s="287">
        <f t="shared" si="110"/>
        <v>58368545.68952341</v>
      </c>
      <c r="AA238" s="254">
        <f t="shared" si="111"/>
        <v>32470.854240782744</v>
      </c>
      <c r="AB238" s="293">
        <f t="shared" si="112"/>
        <v>63201308.66868531</v>
      </c>
      <c r="AC238" s="45"/>
      <c r="AD238" s="98">
        <f t="shared" si="104"/>
        <v>233</v>
      </c>
      <c r="AE238" s="91">
        <f t="shared" si="98"/>
        <v>234</v>
      </c>
      <c r="AF238" s="98">
        <f t="shared" si="105"/>
        <v>237</v>
      </c>
      <c r="AG238" s="106">
        <f t="shared" si="120"/>
        <v>19</v>
      </c>
      <c r="AH238" s="12"/>
      <c r="AI238" s="23"/>
    </row>
    <row r="239" spans="5:35" ht="11.25">
      <c r="E239" s="98">
        <f t="shared" si="113"/>
        <v>20</v>
      </c>
      <c r="F239" s="91">
        <f t="shared" si="115"/>
        <v>234</v>
      </c>
      <c r="G239" s="86">
        <f t="shared" si="116"/>
        <v>236</v>
      </c>
      <c r="H239" s="86">
        <f t="shared" si="117"/>
        <v>238</v>
      </c>
      <c r="I239" s="92">
        <f t="shared" si="118"/>
        <v>46816</v>
      </c>
      <c r="J239" s="86">
        <f t="shared" si="119"/>
        <v>29</v>
      </c>
      <c r="P239" s="80"/>
      <c r="Q239" s="113">
        <f t="shared" si="114"/>
        <v>970900</v>
      </c>
      <c r="R239" s="113">
        <f>Dados!C$10</f>
        <v>589475</v>
      </c>
      <c r="S239" s="113"/>
      <c r="T239" s="113"/>
      <c r="U239" s="302"/>
      <c r="V239" s="253">
        <f t="shared" si="106"/>
        <v>589475</v>
      </c>
      <c r="W239" s="253">
        <f t="shared" si="107"/>
        <v>970900</v>
      </c>
      <c r="X239" s="253">
        <f t="shared" si="108"/>
        <v>55115319.63143132</v>
      </c>
      <c r="Y239" s="254">
        <f t="shared" si="109"/>
        <v>19430.244968941737</v>
      </c>
      <c r="Z239" s="287">
        <f t="shared" si="110"/>
        <v>58387975.93449235</v>
      </c>
      <c r="AA239" s="254">
        <f t="shared" si="111"/>
        <v>32002.756419433448</v>
      </c>
      <c r="AB239" s="293">
        <f t="shared" si="112"/>
        <v>63233311.425104745</v>
      </c>
      <c r="AC239" s="45"/>
      <c r="AD239" s="98">
        <f t="shared" si="104"/>
        <v>234</v>
      </c>
      <c r="AE239" s="91">
        <f t="shared" si="98"/>
        <v>235</v>
      </c>
      <c r="AF239" s="98">
        <f t="shared" si="105"/>
        <v>238</v>
      </c>
      <c r="AG239" s="106">
        <f t="shared" si="120"/>
        <v>19</v>
      </c>
      <c r="AH239" s="12"/>
      <c r="AI239" s="23"/>
    </row>
    <row r="240" spans="5:35" ht="11.25">
      <c r="E240" s="98">
        <f t="shared" si="113"/>
        <v>20</v>
      </c>
      <c r="F240" s="91">
        <f t="shared" si="115"/>
        <v>235</v>
      </c>
      <c r="G240" s="86">
        <f t="shared" si="116"/>
        <v>237</v>
      </c>
      <c r="H240" s="86">
        <f t="shared" si="117"/>
        <v>239</v>
      </c>
      <c r="I240" s="92">
        <f t="shared" si="118"/>
        <v>46847</v>
      </c>
      <c r="J240" s="86">
        <f t="shared" si="119"/>
        <v>31</v>
      </c>
      <c r="P240" s="80"/>
      <c r="Q240" s="113">
        <f t="shared" si="114"/>
        <v>970900</v>
      </c>
      <c r="R240" s="113">
        <f>Dados!C$10</f>
        <v>589475</v>
      </c>
      <c r="S240" s="113"/>
      <c r="T240" s="113"/>
      <c r="U240" s="302"/>
      <c r="V240" s="253">
        <f t="shared" si="106"/>
        <v>589475</v>
      </c>
      <c r="W240" s="253">
        <f t="shared" si="107"/>
        <v>970900</v>
      </c>
      <c r="X240" s="253">
        <f t="shared" si="108"/>
        <v>55496744.63143132</v>
      </c>
      <c r="Y240" s="254">
        <f t="shared" si="109"/>
        <v>19150.13976226006</v>
      </c>
      <c r="Z240" s="287">
        <f t="shared" si="110"/>
        <v>58407126.07425461</v>
      </c>
      <c r="AA240" s="254">
        <f t="shared" si="111"/>
        <v>31541.406667251864</v>
      </c>
      <c r="AB240" s="293">
        <f t="shared" si="112"/>
        <v>63264852.831772</v>
      </c>
      <c r="AC240" s="45"/>
      <c r="AD240" s="98">
        <f t="shared" si="104"/>
        <v>235</v>
      </c>
      <c r="AE240" s="91">
        <f t="shared" si="98"/>
        <v>236</v>
      </c>
      <c r="AF240" s="98">
        <f t="shared" si="105"/>
        <v>239</v>
      </c>
      <c r="AG240" s="106">
        <f t="shared" si="120"/>
        <v>19</v>
      </c>
      <c r="AH240" s="12"/>
      <c r="AI240" s="23"/>
    </row>
    <row r="241" spans="5:35" ht="11.25">
      <c r="E241" s="98">
        <f t="shared" si="113"/>
        <v>20</v>
      </c>
      <c r="F241" s="91">
        <f t="shared" si="115"/>
        <v>236</v>
      </c>
      <c r="G241" s="86">
        <f t="shared" si="116"/>
        <v>238</v>
      </c>
      <c r="H241" s="86">
        <f t="shared" si="117"/>
        <v>240</v>
      </c>
      <c r="I241" s="92">
        <f t="shared" si="118"/>
        <v>46877</v>
      </c>
      <c r="J241" s="86">
        <f t="shared" si="119"/>
        <v>30</v>
      </c>
      <c r="P241" s="80"/>
      <c r="Q241" s="113">
        <f t="shared" si="114"/>
        <v>970900</v>
      </c>
      <c r="R241" s="113">
        <f>Dados!C$10</f>
        <v>589475</v>
      </c>
      <c r="S241" s="113"/>
      <c r="T241" s="113"/>
      <c r="U241" s="302"/>
      <c r="V241" s="253">
        <f t="shared" si="106"/>
        <v>589475</v>
      </c>
      <c r="W241" s="253">
        <f t="shared" si="107"/>
        <v>970900</v>
      </c>
      <c r="X241" s="253">
        <f t="shared" si="108"/>
        <v>55878169.63143132</v>
      </c>
      <c r="Y241" s="254">
        <f t="shared" si="109"/>
        <v>18874.07253486973</v>
      </c>
      <c r="Z241" s="287">
        <f t="shared" si="110"/>
        <v>58426000.14678948</v>
      </c>
      <c r="AA241" s="254">
        <f t="shared" si="111"/>
        <v>31086.707704491317</v>
      </c>
      <c r="AB241" s="293">
        <f t="shared" si="112"/>
        <v>63295939.53947649</v>
      </c>
      <c r="AC241" s="45"/>
      <c r="AD241" s="98">
        <f t="shared" si="104"/>
        <v>236</v>
      </c>
      <c r="AE241" s="91">
        <f t="shared" si="98"/>
        <v>237</v>
      </c>
      <c r="AF241" s="98">
        <f t="shared" si="105"/>
        <v>240</v>
      </c>
      <c r="AG241" s="106">
        <f t="shared" si="120"/>
        <v>19</v>
      </c>
      <c r="AH241" s="12"/>
      <c r="AI241" s="23"/>
    </row>
    <row r="242" spans="5:35" ht="11.25">
      <c r="E242" s="98">
        <f t="shared" si="113"/>
        <v>20</v>
      </c>
      <c r="F242" s="91">
        <f t="shared" si="115"/>
        <v>237</v>
      </c>
      <c r="G242" s="86">
        <f t="shared" si="116"/>
        <v>239</v>
      </c>
      <c r="H242" s="86">
        <f t="shared" si="117"/>
        <v>241</v>
      </c>
      <c r="I242" s="92">
        <f t="shared" si="118"/>
        <v>46908</v>
      </c>
      <c r="J242" s="86">
        <f t="shared" si="119"/>
        <v>31</v>
      </c>
      <c r="P242" s="80"/>
      <c r="Q242" s="113">
        <f t="shared" si="114"/>
        <v>970900</v>
      </c>
      <c r="R242" s="113">
        <f>Dados!C$10</f>
        <v>589475</v>
      </c>
      <c r="S242" s="113"/>
      <c r="T242" s="113"/>
      <c r="U242" s="302"/>
      <c r="V242" s="253">
        <f t="shared" si="106"/>
        <v>589475</v>
      </c>
      <c r="W242" s="253">
        <f t="shared" si="107"/>
        <v>970900</v>
      </c>
      <c r="X242" s="253">
        <f t="shared" si="108"/>
        <v>56259594.63143132</v>
      </c>
      <c r="Y242" s="254">
        <f t="shared" si="109"/>
        <v>18601.985075511653</v>
      </c>
      <c r="Z242" s="287">
        <f t="shared" si="110"/>
        <v>58444602.13186499</v>
      </c>
      <c r="AA242" s="254">
        <f t="shared" si="111"/>
        <v>30638.5636537839</v>
      </c>
      <c r="AB242" s="293">
        <f t="shared" si="112"/>
        <v>63326578.10313027</v>
      </c>
      <c r="AC242" s="45"/>
      <c r="AD242" s="98">
        <f t="shared" si="104"/>
        <v>237</v>
      </c>
      <c r="AE242" s="91">
        <f t="shared" si="98"/>
        <v>238</v>
      </c>
      <c r="AF242" s="98">
        <f t="shared" si="105"/>
        <v>241</v>
      </c>
      <c r="AG242" s="106">
        <f t="shared" si="120"/>
        <v>20</v>
      </c>
      <c r="AH242" s="12"/>
      <c r="AI242" s="23"/>
    </row>
    <row r="243" spans="5:35" ht="11.25">
      <c r="E243" s="98">
        <f t="shared" si="113"/>
        <v>20</v>
      </c>
      <c r="F243" s="91">
        <f t="shared" si="115"/>
        <v>238</v>
      </c>
      <c r="G243" s="86">
        <f t="shared" si="116"/>
        <v>240</v>
      </c>
      <c r="H243" s="86">
        <f t="shared" si="117"/>
        <v>242</v>
      </c>
      <c r="I243" s="92">
        <f t="shared" si="118"/>
        <v>46938</v>
      </c>
      <c r="J243" s="86">
        <f t="shared" si="119"/>
        <v>30</v>
      </c>
      <c r="P243" s="80"/>
      <c r="Q243" s="113">
        <f t="shared" si="114"/>
        <v>970900</v>
      </c>
      <c r="R243" s="113">
        <f>Dados!C$10</f>
        <v>589475</v>
      </c>
      <c r="S243" s="113"/>
      <c r="T243" s="113"/>
      <c r="U243" s="302"/>
      <c r="V243" s="253">
        <f t="shared" si="106"/>
        <v>589475</v>
      </c>
      <c r="W243" s="253">
        <f t="shared" si="107"/>
        <v>970900</v>
      </c>
      <c r="X243" s="253">
        <f t="shared" si="108"/>
        <v>56641019.63143132</v>
      </c>
      <c r="Y243" s="254">
        <f t="shared" si="109"/>
        <v>18333.82001209664</v>
      </c>
      <c r="Z243" s="287">
        <f t="shared" si="110"/>
        <v>58462935.95187709</v>
      </c>
      <c r="AA243" s="254">
        <f t="shared" si="111"/>
        <v>30196.880019923876</v>
      </c>
      <c r="AB243" s="293">
        <f t="shared" si="112"/>
        <v>63356774.9831502</v>
      </c>
      <c r="AC243" s="45"/>
      <c r="AD243" s="98">
        <f t="shared" si="104"/>
        <v>238</v>
      </c>
      <c r="AE243" s="91">
        <f t="shared" si="98"/>
        <v>239</v>
      </c>
      <c r="AF243" s="98">
        <f t="shared" si="105"/>
        <v>242</v>
      </c>
      <c r="AG243" s="106">
        <f t="shared" si="120"/>
        <v>20</v>
      </c>
      <c r="AH243" s="12"/>
      <c r="AI243" s="23"/>
    </row>
    <row r="244" spans="5:35" ht="11.25">
      <c r="E244" s="98">
        <f t="shared" si="113"/>
        <v>20</v>
      </c>
      <c r="F244" s="91">
        <f t="shared" si="115"/>
        <v>239</v>
      </c>
      <c r="G244" s="86">
        <f t="shared" si="116"/>
        <v>241</v>
      </c>
      <c r="H244" s="86">
        <f t="shared" si="117"/>
        <v>243</v>
      </c>
      <c r="I244" s="92">
        <f t="shared" si="118"/>
        <v>46969</v>
      </c>
      <c r="J244" s="86">
        <f t="shared" si="119"/>
        <v>31</v>
      </c>
      <c r="P244" s="80"/>
      <c r="Q244" s="113">
        <f t="shared" si="114"/>
        <v>970900</v>
      </c>
      <c r="R244" s="113">
        <f>Dados!C$10</f>
        <v>589475</v>
      </c>
      <c r="S244" s="113"/>
      <c r="T244" s="113"/>
      <c r="U244" s="302"/>
      <c r="V244" s="253">
        <f t="shared" si="106"/>
        <v>589475</v>
      </c>
      <c r="W244" s="253">
        <f t="shared" si="107"/>
        <v>970900</v>
      </c>
      <c r="X244" s="253">
        <f t="shared" si="108"/>
        <v>57022444.63143132</v>
      </c>
      <c r="Y244" s="254">
        <f t="shared" si="109"/>
        <v>18069.520799607988</v>
      </c>
      <c r="Z244" s="287">
        <f t="shared" si="110"/>
        <v>58481005.472676694</v>
      </c>
      <c r="AA244" s="254">
        <f t="shared" si="111"/>
        <v>29761.56366994257</v>
      </c>
      <c r="AB244" s="293">
        <f t="shared" si="112"/>
        <v>63386536.54682014</v>
      </c>
      <c r="AC244" s="45"/>
      <c r="AD244" s="98">
        <f t="shared" si="104"/>
        <v>239</v>
      </c>
      <c r="AE244" s="91">
        <f>G244-1</f>
        <v>240</v>
      </c>
      <c r="AF244" s="98">
        <f t="shared" si="105"/>
        <v>243</v>
      </c>
      <c r="AG244" s="106">
        <f t="shared" si="120"/>
        <v>20</v>
      </c>
      <c r="AH244" s="12"/>
      <c r="AI244" s="23"/>
    </row>
    <row r="245" spans="1:51" s="19" customFormat="1" ht="12" thickBot="1">
      <c r="A245" s="22"/>
      <c r="B245" s="228"/>
      <c r="C245" s="5"/>
      <c r="D245" s="5"/>
      <c r="E245" s="297">
        <f t="shared" si="113"/>
        <v>20</v>
      </c>
      <c r="F245" s="89">
        <f>F244+1</f>
        <v>240</v>
      </c>
      <c r="G245" s="83">
        <f>G244+1</f>
        <v>242</v>
      </c>
      <c r="H245" s="83">
        <f>H244+1</f>
        <v>244</v>
      </c>
      <c r="I245" s="90">
        <f>I244+J245</f>
        <v>47000</v>
      </c>
      <c r="J245" s="83">
        <f>DATE(YEAR(I244),MONTH(I244)+1,DAY(I244))-DATE(YEAR(I244),MONTH(I244),DAY(I244))</f>
        <v>31</v>
      </c>
      <c r="K245" s="89"/>
      <c r="L245" s="81"/>
      <c r="M245" s="81"/>
      <c r="N245" s="81"/>
      <c r="O245" s="81"/>
      <c r="P245" s="81"/>
      <c r="Q245" s="113">
        <f t="shared" si="114"/>
        <v>970900</v>
      </c>
      <c r="R245" s="113">
        <f>Dados!C$10</f>
        <v>589475</v>
      </c>
      <c r="S245" s="113"/>
      <c r="T245" s="113"/>
      <c r="U245" s="302"/>
      <c r="V245" s="253">
        <f t="shared" si="106"/>
        <v>589475</v>
      </c>
      <c r="W245" s="253">
        <f t="shared" si="107"/>
        <v>970900</v>
      </c>
      <c r="X245" s="253">
        <f t="shared" si="108"/>
        <v>57403869.63143132</v>
      </c>
      <c r="Y245" s="254">
        <f t="shared" si="109"/>
        <v>17809.03170817845</v>
      </c>
      <c r="Z245" s="287">
        <f t="shared" si="110"/>
        <v>58498814.504384875</v>
      </c>
      <c r="AA245" s="254">
        <f t="shared" si="111"/>
        <v>29332.522813470383</v>
      </c>
      <c r="AB245" s="293">
        <f t="shared" si="112"/>
        <v>63415869.06963361</v>
      </c>
      <c r="AC245" s="47">
        <f>(Z245-AB245)/Z245</f>
        <v>-0.08405391813333532</v>
      </c>
      <c r="AD245" s="97">
        <f>AD244+1</f>
        <v>240</v>
      </c>
      <c r="AE245" s="91">
        <f>G245-1</f>
        <v>241</v>
      </c>
      <c r="AF245" s="97">
        <f>H245</f>
        <v>244</v>
      </c>
      <c r="AG245" s="107">
        <f t="shared" si="120"/>
        <v>20</v>
      </c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spans="5:31" ht="11.25">
      <c r="E246" s="98"/>
      <c r="H246" s="85"/>
      <c r="M246" s="114">
        <f>SUM(M6:M244)</f>
        <v>20319933.197585773</v>
      </c>
      <c r="N246" s="114">
        <f>SUM(N6:N244)</f>
        <v>6168197.17098291</v>
      </c>
      <c r="P246" s="80"/>
      <c r="Q246" s="103">
        <f>SUM(Q6:Q244)</f>
        <v>232045100</v>
      </c>
      <c r="R246" s="103"/>
      <c r="S246" s="103"/>
      <c r="T246" s="103"/>
      <c r="U246" s="304"/>
      <c r="V246" s="12"/>
      <c r="W246" s="12">
        <f>SUM(W2:W4,W6:W245)</f>
        <v>233016000</v>
      </c>
      <c r="X246" s="12"/>
      <c r="Z246" s="288"/>
      <c r="AA246" s="3"/>
      <c r="AD246" s="93"/>
      <c r="AE246" s="85"/>
    </row>
    <row r="247" spans="5:31" ht="11.25">
      <c r="E247" s="98"/>
      <c r="H247" s="85"/>
      <c r="P247" s="80"/>
      <c r="Q247" s="9"/>
      <c r="R247" s="9"/>
      <c r="S247" s="9"/>
      <c r="T247" s="9"/>
      <c r="U247" s="305"/>
      <c r="Z247" s="288"/>
      <c r="AA247" s="3"/>
      <c r="AD247" s="93"/>
      <c r="AE247" s="85"/>
    </row>
    <row r="248" spans="5:31" ht="11.25">
      <c r="E248" s="98"/>
      <c r="H248" s="85"/>
      <c r="P248" s="80"/>
      <c r="Q248" s="260"/>
      <c r="R248" s="260"/>
      <c r="S248" s="260"/>
      <c r="T248" s="260"/>
      <c r="W248" s="3"/>
      <c r="X248" s="3"/>
      <c r="Z248" s="288"/>
      <c r="AA248" s="3"/>
      <c r="AD248" s="93"/>
      <c r="AE248" s="85"/>
    </row>
    <row r="249" spans="5:31" ht="11.25">
      <c r="E249" s="98"/>
      <c r="H249" s="85"/>
      <c r="P249" s="80"/>
      <c r="Q249" s="260"/>
      <c r="R249" s="260"/>
      <c r="S249" s="260"/>
      <c r="T249" s="260"/>
      <c r="W249" s="3"/>
      <c r="X249" s="3"/>
      <c r="Z249" s="288"/>
      <c r="AA249" s="3"/>
      <c r="AD249" s="93"/>
      <c r="AE249" s="85"/>
    </row>
    <row r="250" spans="5:31" ht="11.25">
      <c r="E250" s="98"/>
      <c r="H250" s="85"/>
      <c r="P250" s="80"/>
      <c r="Q250" s="260"/>
      <c r="R250" s="260"/>
      <c r="S250" s="260"/>
      <c r="T250" s="260"/>
      <c r="W250" s="3"/>
      <c r="X250" s="3"/>
      <c r="Z250" s="288"/>
      <c r="AA250" s="3"/>
      <c r="AD250" s="93"/>
      <c r="AE250" s="85"/>
    </row>
    <row r="251" spans="8:31" ht="11.25">
      <c r="H251" s="85"/>
      <c r="P251" s="80"/>
      <c r="Q251" s="260"/>
      <c r="R251" s="260"/>
      <c r="S251" s="260"/>
      <c r="T251" s="260"/>
      <c r="W251" s="3"/>
      <c r="X251" s="3"/>
      <c r="Z251" s="288"/>
      <c r="AA251" s="3"/>
      <c r="AE251" s="85"/>
    </row>
    <row r="252" spans="8:31" ht="11.25">
      <c r="H252" s="85"/>
      <c r="P252" s="80"/>
      <c r="Q252" s="260"/>
      <c r="R252" s="260"/>
      <c r="S252" s="260"/>
      <c r="T252" s="260"/>
      <c r="W252" s="3"/>
      <c r="X252" s="3"/>
      <c r="Z252" s="288"/>
      <c r="AA252" s="3"/>
      <c r="AE252" s="85"/>
    </row>
    <row r="253" spans="8:31" ht="11.25">
      <c r="H253" s="85"/>
      <c r="P253" s="80"/>
      <c r="Q253" s="260"/>
      <c r="R253" s="260"/>
      <c r="S253" s="260"/>
      <c r="T253" s="260"/>
      <c r="W253" s="3"/>
      <c r="X253" s="3"/>
      <c r="Z253" s="288"/>
      <c r="AA253" s="3"/>
      <c r="AE253" s="85"/>
    </row>
    <row r="254" spans="8:31" ht="11.25">
      <c r="H254" s="85"/>
      <c r="P254" s="80"/>
      <c r="Q254" s="260"/>
      <c r="R254" s="260"/>
      <c r="S254" s="260"/>
      <c r="T254" s="260"/>
      <c r="W254" s="3"/>
      <c r="X254" s="3"/>
      <c r="Z254" s="288"/>
      <c r="AA254" s="3"/>
      <c r="AE254" s="85"/>
    </row>
    <row r="255" spans="8:31" ht="11.25">
      <c r="H255" s="85"/>
      <c r="P255" s="80"/>
      <c r="Q255" s="260"/>
      <c r="R255" s="260"/>
      <c r="S255" s="260"/>
      <c r="T255" s="260"/>
      <c r="W255" s="3"/>
      <c r="X255" s="3"/>
      <c r="Z255" s="288"/>
      <c r="AA255" s="3"/>
      <c r="AE255" s="85"/>
    </row>
    <row r="256" spans="8:31" ht="11.25">
      <c r="H256" s="85"/>
      <c r="P256" s="80"/>
      <c r="Q256" s="260"/>
      <c r="R256" s="260"/>
      <c r="S256" s="260"/>
      <c r="T256" s="260"/>
      <c r="W256" s="3"/>
      <c r="X256" s="3"/>
      <c r="Z256" s="288"/>
      <c r="AA256" s="3"/>
      <c r="AE256" s="85"/>
    </row>
    <row r="257" spans="8:31" ht="11.25">
      <c r="H257" s="85"/>
      <c r="P257" s="80"/>
      <c r="W257" s="3"/>
      <c r="X257" s="3"/>
      <c r="Z257" s="288"/>
      <c r="AA257" s="3"/>
      <c r="AE257" s="85"/>
    </row>
    <row r="258" spans="8:31" ht="11.25">
      <c r="H258" s="85"/>
      <c r="P258" s="80"/>
      <c r="W258" s="3"/>
      <c r="X258" s="3"/>
      <c r="Z258" s="288"/>
      <c r="AA258" s="3"/>
      <c r="AE258" s="85"/>
    </row>
    <row r="259" spans="8:31" ht="11.25">
      <c r="H259" s="85"/>
      <c r="P259" s="80"/>
      <c r="W259" s="3"/>
      <c r="X259" s="3"/>
      <c r="Z259" s="288"/>
      <c r="AA259" s="3"/>
      <c r="AE259" s="85"/>
    </row>
    <row r="260" spans="8:31" ht="11.25">
      <c r="H260" s="85"/>
      <c r="P260" s="80"/>
      <c r="W260" s="3"/>
      <c r="X260" s="3"/>
      <c r="Z260" s="288"/>
      <c r="AA260" s="3"/>
      <c r="AE260" s="85"/>
    </row>
    <row r="261" spans="8:31" ht="11.25">
      <c r="H261" s="85"/>
      <c r="P261" s="80"/>
      <c r="W261" s="3"/>
      <c r="X261" s="3"/>
      <c r="Z261" s="288"/>
      <c r="AA261" s="3"/>
      <c r="AE261" s="85"/>
    </row>
    <row r="262" spans="8:31" ht="11.25">
      <c r="H262" s="85"/>
      <c r="P262" s="80"/>
      <c r="W262" s="3"/>
      <c r="X262" s="3"/>
      <c r="Z262" s="288"/>
      <c r="AA262" s="3"/>
      <c r="AE262" s="85"/>
    </row>
    <row r="263" spans="8:31" ht="11.25">
      <c r="H263" s="85"/>
      <c r="P263" s="80"/>
      <c r="W263" s="3"/>
      <c r="X263" s="3"/>
      <c r="Z263" s="288"/>
      <c r="AA263" s="3"/>
      <c r="AE263" s="85"/>
    </row>
    <row r="264" spans="23:31" ht="11.25">
      <c r="W264" s="3"/>
      <c r="X264" s="3"/>
      <c r="Z264" s="288"/>
      <c r="AA264" s="3"/>
      <c r="AE264" s="85"/>
    </row>
    <row r="265" spans="23:31" ht="11.25">
      <c r="W265" s="3"/>
      <c r="X265" s="3"/>
      <c r="Z265" s="288"/>
      <c r="AA265" s="3"/>
      <c r="AE265" s="85"/>
    </row>
    <row r="266" spans="23:31" ht="11.25">
      <c r="W266" s="3"/>
      <c r="X266" s="3"/>
      <c r="Z266" s="288"/>
      <c r="AA266" s="3"/>
      <c r="AE266" s="85"/>
    </row>
    <row r="267" spans="23:31" ht="11.25">
      <c r="W267" s="3"/>
      <c r="X267" s="3"/>
      <c r="Z267" s="288"/>
      <c r="AA267" s="3"/>
      <c r="AE267" s="85"/>
    </row>
    <row r="268" spans="23:31" ht="11.25">
      <c r="W268" s="3"/>
      <c r="X268" s="3"/>
      <c r="Z268" s="288"/>
      <c r="AA268" s="3"/>
      <c r="AE268" s="85"/>
    </row>
    <row r="269" spans="23:31" ht="11.25">
      <c r="W269" s="3"/>
      <c r="X269" s="3"/>
      <c r="Z269" s="288"/>
      <c r="AA269" s="3"/>
      <c r="AE269" s="85"/>
    </row>
    <row r="270" spans="23:31" ht="11.25">
      <c r="W270" s="3"/>
      <c r="X270" s="3"/>
      <c r="Z270" s="288"/>
      <c r="AA270" s="3"/>
      <c r="AE270" s="85"/>
    </row>
    <row r="271" spans="23:31" ht="11.25">
      <c r="W271" s="3"/>
      <c r="X271" s="3"/>
      <c r="Z271" s="288"/>
      <c r="AA271" s="3"/>
      <c r="AE271" s="85"/>
    </row>
    <row r="272" spans="23:31" ht="11.25">
      <c r="W272" s="3"/>
      <c r="X272" s="3"/>
      <c r="Z272" s="288"/>
      <c r="AA272" s="3"/>
      <c r="AE272" s="85"/>
    </row>
    <row r="273" spans="23:31" ht="11.25">
      <c r="W273" s="3"/>
      <c r="X273" s="3"/>
      <c r="Z273" s="288"/>
      <c r="AA273" s="3"/>
      <c r="AE273" s="85"/>
    </row>
    <row r="274" spans="23:31" ht="11.25">
      <c r="W274" s="3"/>
      <c r="X274" s="3"/>
      <c r="Z274" s="288"/>
      <c r="AA274" s="3"/>
      <c r="AE274" s="85"/>
    </row>
    <row r="275" spans="23:31" ht="11.25">
      <c r="W275" s="3"/>
      <c r="X275" s="3"/>
      <c r="Z275" s="288"/>
      <c r="AA275" s="3"/>
      <c r="AE275" s="85"/>
    </row>
    <row r="276" spans="23:31" ht="11.25">
      <c r="W276" s="3"/>
      <c r="X276" s="3"/>
      <c r="Z276" s="288"/>
      <c r="AA276" s="3"/>
      <c r="AE276" s="85"/>
    </row>
    <row r="277" spans="23:31" ht="11.25">
      <c r="W277" s="3"/>
      <c r="X277" s="3"/>
      <c r="Z277" s="288"/>
      <c r="AA277" s="3"/>
      <c r="AE277" s="85"/>
    </row>
    <row r="278" spans="23:31" ht="11.25">
      <c r="W278" s="3"/>
      <c r="X278" s="3"/>
      <c r="Z278" s="288"/>
      <c r="AA278" s="3"/>
      <c r="AE278" s="85"/>
    </row>
    <row r="279" spans="23:31" ht="11.25">
      <c r="W279" s="3"/>
      <c r="X279" s="3"/>
      <c r="Z279" s="288"/>
      <c r="AA279" s="3"/>
      <c r="AE279" s="85"/>
    </row>
    <row r="280" spans="23:31" ht="11.25">
      <c r="W280" s="3"/>
      <c r="X280" s="3"/>
      <c r="Z280" s="288"/>
      <c r="AA280" s="3"/>
      <c r="AE280" s="85"/>
    </row>
    <row r="281" spans="23:31" ht="11.25">
      <c r="W281" s="3"/>
      <c r="X281" s="3"/>
      <c r="Z281" s="288"/>
      <c r="AA281" s="3"/>
      <c r="AE281" s="85"/>
    </row>
    <row r="282" spans="23:31" ht="11.25">
      <c r="W282" s="3"/>
      <c r="X282" s="3"/>
      <c r="Z282" s="288"/>
      <c r="AA282" s="3"/>
      <c r="AE282" s="85"/>
    </row>
    <row r="283" spans="23:31" ht="11.25">
      <c r="W283" s="3"/>
      <c r="X283" s="3"/>
      <c r="Z283" s="288"/>
      <c r="AA283" s="3"/>
      <c r="AE283" s="85"/>
    </row>
    <row r="284" spans="23:31" ht="11.25">
      <c r="W284" s="3"/>
      <c r="X284" s="3"/>
      <c r="Z284" s="288"/>
      <c r="AA284" s="3"/>
      <c r="AE284" s="85"/>
    </row>
    <row r="285" spans="23:31" ht="11.25">
      <c r="W285" s="3"/>
      <c r="X285" s="3"/>
      <c r="Z285" s="288"/>
      <c r="AA285" s="3"/>
      <c r="AE285" s="85"/>
    </row>
    <row r="286" spans="23:31" ht="11.25">
      <c r="W286" s="3"/>
      <c r="X286" s="3"/>
      <c r="Z286" s="288"/>
      <c r="AA286" s="3"/>
      <c r="AE286" s="85"/>
    </row>
    <row r="287" spans="23:31" ht="11.25">
      <c r="W287" s="3"/>
      <c r="X287" s="3"/>
      <c r="Z287" s="288"/>
      <c r="AA287" s="3"/>
      <c r="AE287" s="85"/>
    </row>
    <row r="288" spans="23:31" ht="11.25">
      <c r="W288" s="3"/>
      <c r="X288" s="3"/>
      <c r="Z288" s="288"/>
      <c r="AA288" s="3"/>
      <c r="AE288" s="85"/>
    </row>
    <row r="289" spans="23:31" ht="11.25">
      <c r="W289" s="3"/>
      <c r="X289" s="3"/>
      <c r="Z289" s="288"/>
      <c r="AA289" s="3"/>
      <c r="AE289" s="85"/>
    </row>
    <row r="290" spans="23:31" ht="11.25">
      <c r="W290" s="3"/>
      <c r="X290" s="3"/>
      <c r="Z290" s="288"/>
      <c r="AA290" s="3"/>
      <c r="AE290" s="85"/>
    </row>
    <row r="291" spans="23:31" ht="11.25">
      <c r="W291" s="3"/>
      <c r="X291" s="3"/>
      <c r="Z291" s="288"/>
      <c r="AA291" s="3"/>
      <c r="AE291" s="85"/>
    </row>
    <row r="292" spans="23:31" ht="11.25">
      <c r="W292" s="3"/>
      <c r="X292" s="3"/>
      <c r="Z292" s="288"/>
      <c r="AA292" s="3"/>
      <c r="AE292" s="85"/>
    </row>
    <row r="293" spans="23:31" ht="11.25">
      <c r="W293" s="3"/>
      <c r="X293" s="3"/>
      <c r="Z293" s="288"/>
      <c r="AA293" s="3"/>
      <c r="AE293" s="85"/>
    </row>
    <row r="294" spans="23:31" ht="11.25">
      <c r="W294" s="3"/>
      <c r="X294" s="3"/>
      <c r="Z294" s="288"/>
      <c r="AA294" s="3"/>
      <c r="AE294" s="85"/>
    </row>
    <row r="295" spans="23:31" ht="11.25">
      <c r="W295" s="3"/>
      <c r="X295" s="3"/>
      <c r="Z295" s="288"/>
      <c r="AA295" s="3"/>
      <c r="AE295" s="85"/>
    </row>
    <row r="296" spans="23:31" ht="11.25">
      <c r="W296" s="3"/>
      <c r="X296" s="3"/>
      <c r="Z296" s="288"/>
      <c r="AA296" s="3"/>
      <c r="AE296" s="85"/>
    </row>
    <row r="297" spans="23:31" ht="11.25">
      <c r="W297" s="3"/>
      <c r="X297" s="3"/>
      <c r="Z297" s="288"/>
      <c r="AA297" s="3"/>
      <c r="AE297" s="85"/>
    </row>
    <row r="298" spans="23:31" ht="11.25">
      <c r="W298" s="3"/>
      <c r="X298" s="3"/>
      <c r="Z298" s="288"/>
      <c r="AA298" s="3"/>
      <c r="AE298" s="85"/>
    </row>
    <row r="299" spans="23:31" ht="11.25">
      <c r="W299" s="3"/>
      <c r="X299" s="3"/>
      <c r="Z299" s="288"/>
      <c r="AA299" s="3"/>
      <c r="AE299" s="85"/>
    </row>
    <row r="300" spans="23:31" ht="11.25">
      <c r="W300" s="3"/>
      <c r="X300" s="3"/>
      <c r="Z300" s="288"/>
      <c r="AA300" s="3"/>
      <c r="AE300" s="85"/>
    </row>
    <row r="301" spans="23:31" ht="11.25">
      <c r="W301" s="3"/>
      <c r="X301" s="3"/>
      <c r="Z301" s="288"/>
      <c r="AA301" s="3"/>
      <c r="AE301" s="85"/>
    </row>
    <row r="302" spans="23:31" ht="11.25">
      <c r="W302" s="3"/>
      <c r="X302" s="3"/>
      <c r="Z302" s="288"/>
      <c r="AA302" s="3"/>
      <c r="AE302" s="85"/>
    </row>
    <row r="303" spans="23:31" ht="11.25">
      <c r="W303" s="3"/>
      <c r="X303" s="3"/>
      <c r="Z303" s="288"/>
      <c r="AA303" s="3"/>
      <c r="AE303" s="85"/>
    </row>
    <row r="304" spans="23:31" ht="11.25">
      <c r="W304" s="3"/>
      <c r="X304" s="3"/>
      <c r="Z304" s="288"/>
      <c r="AA304" s="3"/>
      <c r="AE304" s="85"/>
    </row>
    <row r="305" spans="23:31" ht="11.25">
      <c r="W305" s="3"/>
      <c r="X305" s="3"/>
      <c r="Z305" s="288"/>
      <c r="AA305" s="3"/>
      <c r="AE305" s="85"/>
    </row>
    <row r="306" spans="23:31" ht="11.25">
      <c r="W306" s="3"/>
      <c r="X306" s="3"/>
      <c r="Z306" s="288"/>
      <c r="AA306" s="3"/>
      <c r="AE306" s="85"/>
    </row>
    <row r="307" spans="23:31" ht="11.25">
      <c r="W307" s="3"/>
      <c r="X307" s="3"/>
      <c r="Z307" s="288"/>
      <c r="AA307" s="3"/>
      <c r="AE307" s="85"/>
    </row>
    <row r="308" spans="23:31" ht="11.25">
      <c r="W308" s="3"/>
      <c r="X308" s="3"/>
      <c r="Z308" s="288"/>
      <c r="AA308" s="3"/>
      <c r="AE308" s="85"/>
    </row>
    <row r="309" spans="23:31" ht="11.25">
      <c r="W309" s="3"/>
      <c r="X309" s="3"/>
      <c r="Z309" s="288"/>
      <c r="AA309" s="3"/>
      <c r="AE309" s="85"/>
    </row>
    <row r="310" spans="23:31" ht="11.25">
      <c r="W310" s="3"/>
      <c r="X310" s="3"/>
      <c r="Z310" s="288"/>
      <c r="AA310" s="3"/>
      <c r="AE310" s="85"/>
    </row>
    <row r="311" spans="23:31" ht="11.25">
      <c r="W311" s="3"/>
      <c r="X311" s="3"/>
      <c r="Z311" s="288"/>
      <c r="AA311" s="3"/>
      <c r="AE311" s="85"/>
    </row>
    <row r="312" spans="23:31" ht="11.25">
      <c r="W312" s="3"/>
      <c r="X312" s="3"/>
      <c r="Z312" s="288"/>
      <c r="AA312" s="3"/>
      <c r="AE312" s="85"/>
    </row>
    <row r="313" spans="23:31" ht="11.25">
      <c r="W313" s="3"/>
      <c r="X313" s="3"/>
      <c r="Z313" s="288"/>
      <c r="AA313" s="3"/>
      <c r="AE313" s="85"/>
    </row>
    <row r="314" spans="23:31" ht="11.25">
      <c r="W314" s="3"/>
      <c r="X314" s="3"/>
      <c r="Z314" s="288"/>
      <c r="AA314" s="3"/>
      <c r="AE314" s="85"/>
    </row>
    <row r="315" spans="23:31" ht="11.25">
      <c r="W315" s="3"/>
      <c r="X315" s="3"/>
      <c r="Z315" s="288"/>
      <c r="AA315" s="3"/>
      <c r="AE315" s="85"/>
    </row>
    <row r="316" spans="23:31" ht="11.25">
      <c r="W316" s="3"/>
      <c r="X316" s="3"/>
      <c r="Z316" s="288"/>
      <c r="AA316" s="3"/>
      <c r="AE316" s="85"/>
    </row>
    <row r="317" spans="23:31" ht="11.25">
      <c r="W317" s="3"/>
      <c r="X317" s="3"/>
      <c r="Z317" s="288"/>
      <c r="AA317" s="3"/>
      <c r="AE317" s="85"/>
    </row>
    <row r="318" spans="23:31" ht="11.25">
      <c r="W318" s="3"/>
      <c r="X318" s="3"/>
      <c r="Z318" s="288"/>
      <c r="AA318" s="3"/>
      <c r="AE318" s="85"/>
    </row>
    <row r="319" spans="23:31" ht="11.25">
      <c r="W319" s="3"/>
      <c r="X319" s="3"/>
      <c r="Z319" s="288"/>
      <c r="AA319" s="3"/>
      <c r="AE319" s="85"/>
    </row>
    <row r="320" spans="23:31" ht="11.25">
      <c r="W320" s="3"/>
      <c r="X320" s="3"/>
      <c r="Z320" s="288"/>
      <c r="AA320" s="3"/>
      <c r="AE320" s="85"/>
    </row>
    <row r="321" spans="23:31" ht="11.25">
      <c r="W321" s="3"/>
      <c r="X321" s="3"/>
      <c r="Z321" s="288"/>
      <c r="AA321" s="3"/>
      <c r="AE321" s="85"/>
    </row>
    <row r="322" spans="23:31" ht="11.25">
      <c r="W322" s="3"/>
      <c r="X322" s="3"/>
      <c r="Z322" s="288"/>
      <c r="AA322" s="3"/>
      <c r="AE322" s="85"/>
    </row>
    <row r="323" spans="23:31" ht="11.25">
      <c r="W323" s="3"/>
      <c r="X323" s="3"/>
      <c r="Z323" s="288"/>
      <c r="AA323" s="3"/>
      <c r="AE323" s="85"/>
    </row>
    <row r="324" spans="23:31" ht="11.25">
      <c r="W324" s="3"/>
      <c r="X324" s="3"/>
      <c r="Z324" s="288"/>
      <c r="AA324" s="3"/>
      <c r="AE324" s="85"/>
    </row>
    <row r="325" spans="23:31" ht="11.25">
      <c r="W325" s="3"/>
      <c r="X325" s="3"/>
      <c r="Z325" s="288"/>
      <c r="AA325" s="3"/>
      <c r="AE325" s="85"/>
    </row>
    <row r="326" spans="23:31" ht="11.25">
      <c r="W326" s="3"/>
      <c r="X326" s="3"/>
      <c r="Z326" s="288"/>
      <c r="AA326" s="3"/>
      <c r="AE326" s="85"/>
    </row>
    <row r="327" spans="23:31" ht="11.25">
      <c r="W327" s="3"/>
      <c r="X327" s="3"/>
      <c r="Z327" s="288"/>
      <c r="AA327" s="3"/>
      <c r="AE327" s="85"/>
    </row>
    <row r="328" spans="23:31" ht="11.25">
      <c r="W328" s="3"/>
      <c r="X328" s="3"/>
      <c r="Z328" s="288"/>
      <c r="AA328" s="3"/>
      <c r="AE328" s="85"/>
    </row>
    <row r="329" spans="23:31" ht="11.25">
      <c r="W329" s="3"/>
      <c r="X329" s="3"/>
      <c r="Z329" s="288"/>
      <c r="AA329" s="3"/>
      <c r="AE329" s="85"/>
    </row>
    <row r="330" spans="23:31" ht="11.25">
      <c r="W330" s="3"/>
      <c r="X330" s="3"/>
      <c r="Z330" s="288"/>
      <c r="AA330" s="3"/>
      <c r="AE330" s="85"/>
    </row>
    <row r="331" spans="23:31" ht="11.25">
      <c r="W331" s="3"/>
      <c r="X331" s="3"/>
      <c r="Z331" s="288"/>
      <c r="AA331" s="3"/>
      <c r="AE331" s="85"/>
    </row>
    <row r="332" spans="23:31" ht="11.25">
      <c r="W332" s="3"/>
      <c r="X332" s="3"/>
      <c r="Z332" s="288"/>
      <c r="AA332" s="3"/>
      <c r="AE332" s="85"/>
    </row>
    <row r="333" spans="23:31" ht="11.25">
      <c r="W333" s="3"/>
      <c r="X333" s="3"/>
      <c r="Z333" s="288"/>
      <c r="AA333" s="3"/>
      <c r="AE333" s="85"/>
    </row>
    <row r="334" spans="23:31" ht="11.25">
      <c r="W334" s="3"/>
      <c r="X334" s="3"/>
      <c r="Z334" s="288"/>
      <c r="AA334" s="3"/>
      <c r="AE334" s="85"/>
    </row>
    <row r="335" spans="23:31" ht="11.25">
      <c r="W335" s="3"/>
      <c r="X335" s="3"/>
      <c r="Z335" s="288"/>
      <c r="AA335" s="3"/>
      <c r="AE335" s="85"/>
    </row>
    <row r="336" spans="23:31" ht="11.25">
      <c r="W336" s="3"/>
      <c r="X336" s="3"/>
      <c r="Z336" s="288"/>
      <c r="AA336" s="3"/>
      <c r="AE336" s="85"/>
    </row>
    <row r="337" spans="23:31" ht="11.25">
      <c r="W337" s="3"/>
      <c r="X337" s="3"/>
      <c r="Z337" s="288"/>
      <c r="AA337" s="3"/>
      <c r="AE337" s="85"/>
    </row>
    <row r="338" spans="23:31" ht="11.25">
      <c r="W338" s="3"/>
      <c r="X338" s="3"/>
      <c r="Z338" s="288"/>
      <c r="AA338" s="3"/>
      <c r="AE338" s="85"/>
    </row>
    <row r="339" spans="23:31" ht="11.25">
      <c r="W339" s="3"/>
      <c r="X339" s="3"/>
      <c r="Z339" s="288"/>
      <c r="AA339" s="3"/>
      <c r="AE339" s="85"/>
    </row>
    <row r="340" spans="23:31" ht="11.25">
      <c r="W340" s="3"/>
      <c r="X340" s="3"/>
      <c r="Z340" s="288"/>
      <c r="AA340" s="3"/>
      <c r="AE340" s="85"/>
    </row>
    <row r="341" spans="23:31" ht="11.25">
      <c r="W341" s="3"/>
      <c r="X341" s="3"/>
      <c r="Z341" s="288"/>
      <c r="AA341" s="3"/>
      <c r="AE341" s="85"/>
    </row>
    <row r="342" spans="23:31" ht="11.25">
      <c r="W342" s="3"/>
      <c r="X342" s="3"/>
      <c r="Z342" s="288"/>
      <c r="AA342" s="3"/>
      <c r="AE342" s="85"/>
    </row>
    <row r="343" spans="23:31" ht="11.25">
      <c r="W343" s="3"/>
      <c r="X343" s="3"/>
      <c r="Z343" s="288"/>
      <c r="AA343" s="3"/>
      <c r="AE343" s="85"/>
    </row>
    <row r="344" spans="23:31" ht="11.25">
      <c r="W344" s="3"/>
      <c r="X344" s="3"/>
      <c r="Z344" s="288"/>
      <c r="AA344" s="3"/>
      <c r="AE344" s="85"/>
    </row>
    <row r="345" spans="23:31" ht="11.25">
      <c r="W345" s="3"/>
      <c r="X345" s="3"/>
      <c r="Z345" s="288"/>
      <c r="AA345" s="3"/>
      <c r="AE345" s="85"/>
    </row>
    <row r="346" spans="23:31" ht="11.25">
      <c r="W346" s="3"/>
      <c r="X346" s="3"/>
      <c r="Z346" s="288"/>
      <c r="AA346" s="3"/>
      <c r="AE346" s="85"/>
    </row>
    <row r="347" spans="23:31" ht="11.25">
      <c r="W347" s="3"/>
      <c r="X347" s="3"/>
      <c r="Z347" s="288"/>
      <c r="AA347" s="3"/>
      <c r="AE347" s="85"/>
    </row>
    <row r="348" spans="23:31" ht="11.25">
      <c r="W348" s="3"/>
      <c r="X348" s="3"/>
      <c r="Z348" s="288"/>
      <c r="AA348" s="3"/>
      <c r="AE348" s="85"/>
    </row>
    <row r="349" spans="23:31" ht="11.25">
      <c r="W349" s="3"/>
      <c r="X349" s="3"/>
      <c r="Z349" s="288"/>
      <c r="AA349" s="3"/>
      <c r="AE349" s="85"/>
    </row>
    <row r="350" spans="23:31" ht="11.25">
      <c r="W350" s="3"/>
      <c r="X350" s="3"/>
      <c r="Z350" s="288"/>
      <c r="AA350" s="3"/>
      <c r="AE350" s="85"/>
    </row>
    <row r="351" spans="23:31" ht="11.25">
      <c r="W351" s="3"/>
      <c r="X351" s="3"/>
      <c r="Z351" s="288"/>
      <c r="AA351" s="3"/>
      <c r="AE351" s="85"/>
    </row>
    <row r="352" spans="23:31" ht="11.25">
      <c r="W352" s="3"/>
      <c r="X352" s="3"/>
      <c r="Z352" s="288"/>
      <c r="AA352" s="3"/>
      <c r="AE352" s="85"/>
    </row>
    <row r="353" spans="23:31" ht="11.25">
      <c r="W353" s="3"/>
      <c r="X353" s="3"/>
      <c r="Z353" s="288"/>
      <c r="AA353" s="3"/>
      <c r="AE353" s="85"/>
    </row>
    <row r="354" spans="23:31" ht="11.25">
      <c r="W354" s="3"/>
      <c r="X354" s="3"/>
      <c r="Z354" s="288"/>
      <c r="AA354" s="3"/>
      <c r="AE354" s="85"/>
    </row>
    <row r="355" spans="23:31" ht="11.25">
      <c r="W355" s="3"/>
      <c r="X355" s="3"/>
      <c r="Z355" s="288"/>
      <c r="AA355" s="3"/>
      <c r="AE355" s="85"/>
    </row>
    <row r="356" spans="23:31" ht="11.25">
      <c r="W356" s="3"/>
      <c r="X356" s="3"/>
      <c r="Z356" s="288"/>
      <c r="AA356" s="3"/>
      <c r="AE356" s="85"/>
    </row>
    <row r="357" spans="23:31" ht="11.25">
      <c r="W357" s="3"/>
      <c r="X357" s="3"/>
      <c r="Z357" s="288"/>
      <c r="AA357" s="3"/>
      <c r="AE357" s="85"/>
    </row>
    <row r="358" spans="23:31" ht="11.25">
      <c r="W358" s="3"/>
      <c r="X358" s="3"/>
      <c r="Z358" s="288"/>
      <c r="AA358" s="3"/>
      <c r="AE358" s="85"/>
    </row>
    <row r="359" spans="23:31" ht="11.25">
      <c r="W359" s="3"/>
      <c r="X359" s="3"/>
      <c r="Z359" s="288"/>
      <c r="AA359" s="3"/>
      <c r="AE359" s="85"/>
    </row>
    <row r="360" spans="23:31" ht="11.25">
      <c r="W360" s="3"/>
      <c r="X360" s="3"/>
      <c r="Z360" s="288"/>
      <c r="AA360" s="3"/>
      <c r="AE360" s="85"/>
    </row>
    <row r="361" spans="23:31" ht="11.25">
      <c r="W361" s="3"/>
      <c r="X361" s="3"/>
      <c r="Z361" s="288"/>
      <c r="AA361" s="3"/>
      <c r="AE361" s="85"/>
    </row>
    <row r="362" spans="23:31" ht="11.25">
      <c r="W362" s="3"/>
      <c r="X362" s="3"/>
      <c r="Z362" s="288"/>
      <c r="AA362" s="3"/>
      <c r="AE362" s="85"/>
    </row>
    <row r="363" spans="23:31" ht="11.25">
      <c r="W363" s="3"/>
      <c r="X363" s="3"/>
      <c r="Z363" s="288"/>
      <c r="AA363" s="3"/>
      <c r="AE363" s="85"/>
    </row>
    <row r="364" spans="23:31" ht="11.25">
      <c r="W364" s="3"/>
      <c r="X364" s="3"/>
      <c r="Z364" s="288"/>
      <c r="AA364" s="3"/>
      <c r="AE364" s="85"/>
    </row>
    <row r="365" spans="23:31" ht="11.25">
      <c r="W365" s="3"/>
      <c r="X365" s="3"/>
      <c r="Z365" s="288"/>
      <c r="AA365" s="3"/>
      <c r="AE365" s="85"/>
    </row>
    <row r="366" spans="23:31" ht="11.25">
      <c r="W366" s="3"/>
      <c r="X366" s="3"/>
      <c r="Z366" s="288"/>
      <c r="AA366" s="3"/>
      <c r="AE366" s="85"/>
    </row>
    <row r="367" spans="23:31" ht="11.25">
      <c r="W367" s="3"/>
      <c r="X367" s="3"/>
      <c r="Z367" s="288"/>
      <c r="AA367" s="3"/>
      <c r="AE367" s="85"/>
    </row>
    <row r="368" spans="23:31" ht="11.25">
      <c r="W368" s="3"/>
      <c r="X368" s="3"/>
      <c r="Z368" s="288"/>
      <c r="AA368" s="3"/>
      <c r="AE368" s="85"/>
    </row>
    <row r="369" spans="23:31" ht="11.25">
      <c r="W369" s="3"/>
      <c r="X369" s="3"/>
      <c r="Z369" s="288"/>
      <c r="AA369" s="3"/>
      <c r="AE369" s="85"/>
    </row>
    <row r="370" spans="23:31" ht="11.25">
      <c r="W370" s="3"/>
      <c r="X370" s="3"/>
      <c r="Z370" s="288"/>
      <c r="AA370" s="3"/>
      <c r="AE370" s="85"/>
    </row>
    <row r="371" spans="23:31" ht="11.25">
      <c r="W371" s="3"/>
      <c r="X371" s="3"/>
      <c r="Z371" s="288"/>
      <c r="AA371" s="3"/>
      <c r="AE371" s="85"/>
    </row>
    <row r="372" spans="23:31" ht="11.25">
      <c r="W372" s="3"/>
      <c r="X372" s="3"/>
      <c r="Z372" s="288"/>
      <c r="AA372" s="3"/>
      <c r="AE372" s="85"/>
    </row>
    <row r="373" spans="23:31" ht="11.25">
      <c r="W373" s="3"/>
      <c r="X373" s="3"/>
      <c r="Z373" s="288"/>
      <c r="AA373" s="3"/>
      <c r="AE373" s="85"/>
    </row>
    <row r="374" spans="23:31" ht="11.25">
      <c r="W374" s="3"/>
      <c r="X374" s="3"/>
      <c r="Z374" s="288"/>
      <c r="AA374" s="3"/>
      <c r="AE374" s="85"/>
    </row>
    <row r="375" spans="23:31" ht="11.25">
      <c r="W375" s="3"/>
      <c r="X375" s="3"/>
      <c r="Z375" s="288"/>
      <c r="AA375" s="3"/>
      <c r="AE375" s="85"/>
    </row>
    <row r="376" spans="23:31" ht="11.25">
      <c r="W376" s="3"/>
      <c r="X376" s="3"/>
      <c r="Z376" s="288"/>
      <c r="AA376" s="3"/>
      <c r="AE376" s="85"/>
    </row>
    <row r="377" spans="23:31" ht="11.25">
      <c r="W377" s="3"/>
      <c r="X377" s="3"/>
      <c r="Z377" s="288"/>
      <c r="AA377" s="3"/>
      <c r="AE377" s="85"/>
    </row>
    <row r="378" spans="23:31" ht="11.25">
      <c r="W378" s="3"/>
      <c r="X378" s="3"/>
      <c r="Z378" s="288"/>
      <c r="AA378" s="3"/>
      <c r="AE378" s="85"/>
    </row>
    <row r="379" spans="23:31" ht="11.25">
      <c r="W379" s="3"/>
      <c r="X379" s="3"/>
      <c r="Z379" s="288"/>
      <c r="AA379" s="3"/>
      <c r="AE379" s="85"/>
    </row>
    <row r="380" spans="23:31" ht="11.25">
      <c r="W380" s="3"/>
      <c r="X380" s="3"/>
      <c r="Z380" s="288"/>
      <c r="AA380" s="3"/>
      <c r="AE380" s="85"/>
    </row>
    <row r="381" spans="23:31" ht="11.25">
      <c r="W381" s="3"/>
      <c r="X381" s="3"/>
      <c r="Z381" s="288"/>
      <c r="AA381" s="3"/>
      <c r="AE381" s="85"/>
    </row>
    <row r="382" spans="23:31" ht="11.25">
      <c r="W382" s="3"/>
      <c r="X382" s="3"/>
      <c r="Z382" s="288"/>
      <c r="AA382" s="3"/>
      <c r="AE382" s="85"/>
    </row>
    <row r="383" spans="23:31" ht="11.25">
      <c r="W383" s="3"/>
      <c r="X383" s="3"/>
      <c r="Z383" s="288"/>
      <c r="AA383" s="3"/>
      <c r="AE383" s="85"/>
    </row>
    <row r="384" spans="23:31" ht="11.25">
      <c r="W384" s="3"/>
      <c r="X384" s="3"/>
      <c r="Z384" s="288"/>
      <c r="AA384" s="3"/>
      <c r="AE384" s="85"/>
    </row>
    <row r="385" spans="23:31" ht="11.25">
      <c r="W385" s="3"/>
      <c r="X385" s="3"/>
      <c r="Z385" s="288"/>
      <c r="AA385" s="3"/>
      <c r="AE385" s="85"/>
    </row>
    <row r="386" spans="23:31" ht="11.25">
      <c r="W386" s="3"/>
      <c r="X386" s="3"/>
      <c r="Z386" s="288"/>
      <c r="AA386" s="3"/>
      <c r="AE386" s="85"/>
    </row>
    <row r="387" spans="23:31" ht="11.25">
      <c r="W387" s="3"/>
      <c r="X387" s="3"/>
      <c r="Z387" s="288"/>
      <c r="AA387" s="3"/>
      <c r="AE387" s="85"/>
    </row>
    <row r="388" spans="23:31" ht="11.25">
      <c r="W388" s="3"/>
      <c r="X388" s="3"/>
      <c r="Z388" s="288"/>
      <c r="AA388" s="3"/>
      <c r="AE388" s="85"/>
    </row>
    <row r="389" spans="23:31" ht="11.25">
      <c r="W389" s="3"/>
      <c r="X389" s="3"/>
      <c r="Z389" s="288"/>
      <c r="AA389" s="3"/>
      <c r="AE389" s="85"/>
    </row>
    <row r="390" spans="23:31" ht="11.25">
      <c r="W390" s="3"/>
      <c r="X390" s="3"/>
      <c r="Z390" s="288"/>
      <c r="AA390" s="3"/>
      <c r="AE390" s="85"/>
    </row>
    <row r="391" spans="23:31" ht="11.25">
      <c r="W391" s="3"/>
      <c r="X391" s="3"/>
      <c r="Z391" s="288"/>
      <c r="AA391" s="3"/>
      <c r="AE391" s="85"/>
    </row>
    <row r="392" spans="23:31" ht="11.25">
      <c r="W392" s="3"/>
      <c r="X392" s="3"/>
      <c r="Z392" s="288"/>
      <c r="AA392" s="3"/>
      <c r="AE392" s="85"/>
    </row>
    <row r="393" spans="23:31" ht="11.25">
      <c r="W393" s="3"/>
      <c r="X393" s="3"/>
      <c r="Z393" s="288"/>
      <c r="AA393" s="3"/>
      <c r="AE393" s="85"/>
    </row>
    <row r="394" spans="23:31" ht="11.25">
      <c r="W394" s="3"/>
      <c r="X394" s="3"/>
      <c r="Z394" s="288"/>
      <c r="AA394" s="3"/>
      <c r="AE394" s="85"/>
    </row>
    <row r="395" spans="23:31" ht="11.25">
      <c r="W395" s="3"/>
      <c r="X395" s="3"/>
      <c r="Z395" s="288"/>
      <c r="AA395" s="3"/>
      <c r="AE395" s="85"/>
    </row>
    <row r="396" spans="23:31" ht="11.25">
      <c r="W396" s="3"/>
      <c r="X396" s="3"/>
      <c r="Z396" s="288"/>
      <c r="AA396" s="3"/>
      <c r="AE396" s="85"/>
    </row>
    <row r="397" spans="23:31" ht="11.25">
      <c r="W397" s="3"/>
      <c r="X397" s="3"/>
      <c r="Z397" s="288"/>
      <c r="AA397" s="3"/>
      <c r="AE397" s="85"/>
    </row>
    <row r="398" spans="23:31" ht="11.25">
      <c r="W398" s="3"/>
      <c r="X398" s="3"/>
      <c r="Z398" s="288"/>
      <c r="AA398" s="3"/>
      <c r="AE398" s="85"/>
    </row>
    <row r="399" spans="23:31" ht="11.25">
      <c r="W399" s="3"/>
      <c r="X399" s="3"/>
      <c r="Z399" s="288"/>
      <c r="AA399" s="3"/>
      <c r="AE399" s="85"/>
    </row>
    <row r="400" spans="23:31" ht="11.25">
      <c r="W400" s="3"/>
      <c r="X400" s="3"/>
      <c r="Z400" s="288"/>
      <c r="AA400" s="3"/>
      <c r="AE400" s="85"/>
    </row>
    <row r="401" spans="23:31" ht="11.25">
      <c r="W401" s="3"/>
      <c r="X401" s="3"/>
      <c r="Z401" s="288"/>
      <c r="AA401" s="3"/>
      <c r="AE401" s="85"/>
    </row>
    <row r="402" spans="23:31" ht="11.25">
      <c r="W402" s="3"/>
      <c r="X402" s="3"/>
      <c r="Z402" s="288"/>
      <c r="AA402" s="3"/>
      <c r="AE402" s="85"/>
    </row>
    <row r="403" spans="23:31" ht="11.25">
      <c r="W403" s="3"/>
      <c r="X403" s="3"/>
      <c r="Z403" s="288"/>
      <c r="AA403" s="3"/>
      <c r="AE403" s="85"/>
    </row>
    <row r="404" spans="23:31" ht="11.25">
      <c r="W404" s="3"/>
      <c r="X404" s="3"/>
      <c r="Z404" s="288"/>
      <c r="AA404" s="3"/>
      <c r="AE404" s="85"/>
    </row>
    <row r="405" spans="23:31" ht="11.25">
      <c r="W405" s="3"/>
      <c r="X405" s="3"/>
      <c r="Z405" s="288"/>
      <c r="AA405" s="3"/>
      <c r="AE405" s="85"/>
    </row>
    <row r="406" spans="23:31" ht="11.25">
      <c r="W406" s="3"/>
      <c r="X406" s="3"/>
      <c r="Z406" s="288"/>
      <c r="AA406" s="3"/>
      <c r="AE406" s="85"/>
    </row>
    <row r="407" spans="23:31" ht="11.25">
      <c r="W407" s="3"/>
      <c r="X407" s="3"/>
      <c r="Z407" s="288"/>
      <c r="AA407" s="3"/>
      <c r="AE407" s="85"/>
    </row>
    <row r="408" spans="23:31" ht="11.25">
      <c r="W408" s="3"/>
      <c r="X408" s="3"/>
      <c r="Z408" s="288"/>
      <c r="AA408" s="3"/>
      <c r="AE408" s="85"/>
    </row>
    <row r="409" spans="23:31" ht="11.25">
      <c r="W409" s="3"/>
      <c r="X409" s="3"/>
      <c r="Z409" s="288"/>
      <c r="AA409" s="3"/>
      <c r="AE409" s="85"/>
    </row>
    <row r="410" spans="23:31" ht="11.25">
      <c r="W410" s="3"/>
      <c r="X410" s="3"/>
      <c r="Z410" s="288"/>
      <c r="AA410" s="3"/>
      <c r="AE410" s="85"/>
    </row>
    <row r="411" spans="23:31" ht="11.25">
      <c r="W411" s="3"/>
      <c r="X411" s="3"/>
      <c r="Z411" s="288"/>
      <c r="AA411" s="3"/>
      <c r="AE411" s="85"/>
    </row>
    <row r="412" spans="23:31" ht="11.25">
      <c r="W412" s="3"/>
      <c r="X412" s="3"/>
      <c r="Z412" s="288"/>
      <c r="AA412" s="3"/>
      <c r="AE412" s="85"/>
    </row>
    <row r="413" spans="23:31" ht="11.25">
      <c r="W413" s="3"/>
      <c r="X413" s="3"/>
      <c r="Z413" s="288"/>
      <c r="AA413" s="3"/>
      <c r="AE413" s="85"/>
    </row>
    <row r="414" spans="23:31" ht="11.25">
      <c r="W414" s="3"/>
      <c r="X414" s="3"/>
      <c r="Z414" s="288"/>
      <c r="AA414" s="3"/>
      <c r="AE414" s="85"/>
    </row>
    <row r="415" spans="23:31" ht="11.25">
      <c r="W415" s="3"/>
      <c r="X415" s="3"/>
      <c r="Z415" s="288"/>
      <c r="AA415" s="3"/>
      <c r="AE415" s="85"/>
    </row>
    <row r="416" spans="23:31" ht="11.25">
      <c r="W416" s="3"/>
      <c r="X416" s="3"/>
      <c r="Z416" s="288"/>
      <c r="AA416" s="3"/>
      <c r="AE416" s="85"/>
    </row>
    <row r="417" spans="23:31" ht="11.25">
      <c r="W417" s="3"/>
      <c r="X417" s="3"/>
      <c r="Z417" s="288"/>
      <c r="AA417" s="3"/>
      <c r="AE417" s="85"/>
    </row>
    <row r="418" spans="23:31" ht="11.25">
      <c r="W418" s="3"/>
      <c r="X418" s="3"/>
      <c r="Z418" s="288"/>
      <c r="AA418" s="3"/>
      <c r="AE418" s="85"/>
    </row>
    <row r="419" spans="23:31" ht="11.25">
      <c r="W419" s="3"/>
      <c r="X419" s="3"/>
      <c r="Z419" s="288"/>
      <c r="AA419" s="3"/>
      <c r="AE419" s="85"/>
    </row>
    <row r="420" spans="23:31" ht="11.25">
      <c r="W420" s="3"/>
      <c r="X420" s="3"/>
      <c r="Z420" s="288"/>
      <c r="AA420" s="3"/>
      <c r="AE420" s="85"/>
    </row>
    <row r="421" spans="23:31" ht="11.25">
      <c r="W421" s="3"/>
      <c r="X421" s="3"/>
      <c r="Z421" s="288"/>
      <c r="AA421" s="3"/>
      <c r="AE421" s="85"/>
    </row>
    <row r="422" spans="23:31" ht="11.25">
      <c r="W422" s="3"/>
      <c r="X422" s="3"/>
      <c r="Z422" s="288"/>
      <c r="AA422" s="3"/>
      <c r="AE422" s="85"/>
    </row>
    <row r="423" spans="23:31" ht="11.25">
      <c r="W423" s="3"/>
      <c r="X423" s="3"/>
      <c r="Z423" s="288"/>
      <c r="AA423" s="3"/>
      <c r="AE423" s="85"/>
    </row>
    <row r="424" spans="23:31" ht="11.25">
      <c r="W424" s="3"/>
      <c r="X424" s="3"/>
      <c r="Z424" s="288"/>
      <c r="AA424" s="3"/>
      <c r="AE424" s="85"/>
    </row>
    <row r="425" spans="23:31" ht="11.25">
      <c r="W425" s="3"/>
      <c r="X425" s="3"/>
      <c r="Z425" s="288"/>
      <c r="AA425" s="3"/>
      <c r="AE425" s="85"/>
    </row>
    <row r="426" spans="23:31" ht="11.25">
      <c r="W426" s="3"/>
      <c r="X426" s="3"/>
      <c r="Z426" s="288"/>
      <c r="AA426" s="3"/>
      <c r="AE426" s="85"/>
    </row>
    <row r="427" spans="23:31" ht="11.25">
      <c r="W427" s="3"/>
      <c r="X427" s="3"/>
      <c r="Z427" s="288"/>
      <c r="AA427" s="3"/>
      <c r="AE427" s="85"/>
    </row>
    <row r="428" spans="23:31" ht="11.25">
      <c r="W428" s="3"/>
      <c r="X428" s="3"/>
      <c r="Z428" s="288"/>
      <c r="AA428" s="3"/>
      <c r="AE428" s="85"/>
    </row>
    <row r="429" spans="23:31" ht="11.25">
      <c r="W429" s="3"/>
      <c r="X429" s="3"/>
      <c r="Z429" s="288"/>
      <c r="AA429" s="3"/>
      <c r="AE429" s="85"/>
    </row>
    <row r="430" spans="23:31" ht="11.25">
      <c r="W430" s="3"/>
      <c r="X430" s="3"/>
      <c r="Z430" s="288"/>
      <c r="AA430" s="3"/>
      <c r="AE430" s="85"/>
    </row>
    <row r="431" spans="23:31" ht="11.25">
      <c r="W431" s="3"/>
      <c r="X431" s="3"/>
      <c r="Z431" s="288"/>
      <c r="AA431" s="3"/>
      <c r="AE431" s="85"/>
    </row>
    <row r="432" spans="23:31" ht="11.25">
      <c r="W432" s="3"/>
      <c r="X432" s="3"/>
      <c r="Z432" s="288"/>
      <c r="AA432" s="3"/>
      <c r="AE432" s="85"/>
    </row>
    <row r="433" spans="23:31" ht="11.25">
      <c r="W433" s="3"/>
      <c r="X433" s="3"/>
      <c r="Z433" s="288"/>
      <c r="AA433" s="3"/>
      <c r="AE433" s="85"/>
    </row>
    <row r="434" spans="23:31" ht="11.25">
      <c r="W434" s="3"/>
      <c r="X434" s="3"/>
      <c r="Z434" s="288"/>
      <c r="AA434" s="3"/>
      <c r="AE434" s="85"/>
    </row>
    <row r="435" spans="23:31" ht="11.25">
      <c r="W435" s="3"/>
      <c r="X435" s="3"/>
      <c r="Z435" s="288"/>
      <c r="AA435" s="3"/>
      <c r="AE435" s="85"/>
    </row>
    <row r="436" spans="23:31" ht="11.25">
      <c r="W436" s="3"/>
      <c r="X436" s="3"/>
      <c r="Z436" s="288"/>
      <c r="AA436" s="3"/>
      <c r="AE436" s="85"/>
    </row>
    <row r="437" spans="23:31" ht="11.25">
      <c r="W437" s="3"/>
      <c r="X437" s="3"/>
      <c r="Z437" s="288"/>
      <c r="AA437" s="3"/>
      <c r="AE437" s="85"/>
    </row>
    <row r="438" spans="23:31" ht="11.25">
      <c r="W438" s="3"/>
      <c r="X438" s="3"/>
      <c r="Z438" s="288"/>
      <c r="AA438" s="3"/>
      <c r="AE438" s="85"/>
    </row>
    <row r="439" spans="23:31" ht="11.25">
      <c r="W439" s="3"/>
      <c r="X439" s="3"/>
      <c r="Z439" s="288"/>
      <c r="AA439" s="3"/>
      <c r="AE439" s="85"/>
    </row>
    <row r="440" spans="23:31" ht="11.25">
      <c r="W440" s="3"/>
      <c r="X440" s="3"/>
      <c r="Z440" s="288"/>
      <c r="AA440" s="3"/>
      <c r="AE440" s="85"/>
    </row>
    <row r="441" spans="23:31" ht="11.25">
      <c r="W441" s="3"/>
      <c r="X441" s="3"/>
      <c r="Z441" s="288"/>
      <c r="AA441" s="3"/>
      <c r="AE441" s="85"/>
    </row>
    <row r="442" spans="23:31" ht="11.25">
      <c r="W442" s="3"/>
      <c r="X442" s="3"/>
      <c r="Z442" s="288"/>
      <c r="AA442" s="3"/>
      <c r="AE442" s="85"/>
    </row>
    <row r="443" spans="23:31" ht="11.25">
      <c r="W443" s="3"/>
      <c r="X443" s="3"/>
      <c r="Z443" s="288"/>
      <c r="AA443" s="3"/>
      <c r="AE443" s="85"/>
    </row>
    <row r="444" spans="23:31" ht="11.25">
      <c r="W444" s="3"/>
      <c r="X444" s="3"/>
      <c r="Z444" s="288"/>
      <c r="AA444" s="3"/>
      <c r="AE444" s="85"/>
    </row>
    <row r="445" spans="23:31" ht="11.25">
      <c r="W445" s="3"/>
      <c r="X445" s="3"/>
      <c r="Z445" s="288"/>
      <c r="AA445" s="3"/>
      <c r="AE445" s="85"/>
    </row>
    <row r="446" spans="23:31" ht="11.25">
      <c r="W446" s="3"/>
      <c r="X446" s="3"/>
      <c r="Z446" s="288"/>
      <c r="AA446" s="3"/>
      <c r="AE446" s="85"/>
    </row>
    <row r="447" spans="23:31" ht="11.25">
      <c r="W447" s="3"/>
      <c r="X447" s="3"/>
      <c r="Z447" s="288"/>
      <c r="AA447" s="3"/>
      <c r="AE447" s="85"/>
    </row>
    <row r="448" spans="23:31" ht="11.25">
      <c r="W448" s="3"/>
      <c r="X448" s="3"/>
      <c r="Z448" s="288"/>
      <c r="AA448" s="3"/>
      <c r="AE448" s="85"/>
    </row>
    <row r="449" spans="23:31" ht="11.25">
      <c r="W449" s="3"/>
      <c r="X449" s="3"/>
      <c r="Z449" s="288"/>
      <c r="AA449" s="3"/>
      <c r="AE449" s="85"/>
    </row>
    <row r="450" spans="23:31" ht="11.25">
      <c r="W450" s="3"/>
      <c r="X450" s="3"/>
      <c r="Z450" s="288"/>
      <c r="AA450" s="3"/>
      <c r="AE450" s="85"/>
    </row>
    <row r="451" spans="23:31" ht="11.25">
      <c r="W451" s="3"/>
      <c r="X451" s="3"/>
      <c r="Z451" s="288"/>
      <c r="AA451" s="3"/>
      <c r="AE451" s="85"/>
    </row>
    <row r="452" spans="23:31" ht="11.25">
      <c r="W452" s="3"/>
      <c r="X452" s="3"/>
      <c r="Z452" s="288"/>
      <c r="AA452" s="3"/>
      <c r="AE452" s="85"/>
    </row>
    <row r="453" spans="23:31" ht="11.25">
      <c r="W453" s="3"/>
      <c r="X453" s="3"/>
      <c r="Z453" s="288"/>
      <c r="AA453" s="3"/>
      <c r="AE453" s="85"/>
    </row>
    <row r="454" spans="23:31" ht="11.25">
      <c r="W454" s="3"/>
      <c r="X454" s="3"/>
      <c r="Z454" s="288"/>
      <c r="AA454" s="3"/>
      <c r="AE454" s="85"/>
    </row>
    <row r="455" spans="23:31" ht="11.25">
      <c r="W455" s="3"/>
      <c r="X455" s="3"/>
      <c r="Z455" s="288"/>
      <c r="AA455" s="3"/>
      <c r="AE455" s="85"/>
    </row>
    <row r="456" spans="23:31" ht="11.25">
      <c r="W456" s="3"/>
      <c r="X456" s="3"/>
      <c r="Z456" s="288"/>
      <c r="AA456" s="3"/>
      <c r="AE456" s="85"/>
    </row>
    <row r="457" spans="23:31" ht="11.25">
      <c r="W457" s="3"/>
      <c r="X457" s="3"/>
      <c r="Z457" s="288"/>
      <c r="AA457" s="3"/>
      <c r="AE457" s="85"/>
    </row>
    <row r="458" spans="23:31" ht="11.25">
      <c r="W458" s="3"/>
      <c r="X458" s="3"/>
      <c r="Z458" s="288"/>
      <c r="AA458" s="3"/>
      <c r="AE458" s="85"/>
    </row>
    <row r="459" spans="23:31" ht="11.25">
      <c r="W459" s="3"/>
      <c r="X459" s="3"/>
      <c r="Z459" s="288"/>
      <c r="AA459" s="3"/>
      <c r="AE459" s="85"/>
    </row>
    <row r="460" spans="23:31" ht="11.25">
      <c r="W460" s="3"/>
      <c r="X460" s="3"/>
      <c r="Z460" s="288"/>
      <c r="AA460" s="3"/>
      <c r="AE460" s="85"/>
    </row>
    <row r="461" spans="23:31" ht="11.25">
      <c r="W461" s="3"/>
      <c r="X461" s="3"/>
      <c r="Z461" s="288"/>
      <c r="AA461" s="3"/>
      <c r="AE461" s="85"/>
    </row>
    <row r="462" spans="23:31" ht="11.25">
      <c r="W462" s="3"/>
      <c r="X462" s="3"/>
      <c r="Z462" s="288"/>
      <c r="AA462" s="3"/>
      <c r="AE462" s="85"/>
    </row>
    <row r="463" spans="23:31" ht="11.25">
      <c r="W463" s="3"/>
      <c r="X463" s="3"/>
      <c r="Z463" s="288"/>
      <c r="AA463" s="3"/>
      <c r="AE463" s="85"/>
    </row>
    <row r="464" spans="23:31" ht="11.25">
      <c r="W464" s="3"/>
      <c r="X464" s="3"/>
      <c r="Z464" s="288"/>
      <c r="AA464" s="3"/>
      <c r="AE464" s="85"/>
    </row>
    <row r="465" spans="23:31" ht="11.25">
      <c r="W465" s="3"/>
      <c r="X465" s="3"/>
      <c r="Z465" s="288"/>
      <c r="AA465" s="3"/>
      <c r="AE465" s="85"/>
    </row>
    <row r="466" spans="23:31" ht="11.25">
      <c r="W466" s="3"/>
      <c r="X466" s="3"/>
      <c r="Z466" s="288"/>
      <c r="AA466" s="3"/>
      <c r="AE466" s="85"/>
    </row>
    <row r="467" spans="23:31" ht="11.25">
      <c r="W467" s="3"/>
      <c r="X467" s="3"/>
      <c r="Z467" s="288"/>
      <c r="AA467" s="3"/>
      <c r="AE467" s="85"/>
    </row>
    <row r="468" spans="23:31" ht="11.25">
      <c r="W468" s="3"/>
      <c r="X468" s="3"/>
      <c r="Z468" s="288"/>
      <c r="AA468" s="3"/>
      <c r="AE468" s="85"/>
    </row>
    <row r="469" spans="23:31" ht="11.25">
      <c r="W469" s="3"/>
      <c r="X469" s="3"/>
      <c r="Z469" s="288"/>
      <c r="AA469" s="3"/>
      <c r="AE469" s="85"/>
    </row>
    <row r="470" spans="23:31" ht="11.25">
      <c r="W470" s="3"/>
      <c r="X470" s="3"/>
      <c r="Z470" s="288"/>
      <c r="AA470" s="3"/>
      <c r="AE470" s="85"/>
    </row>
    <row r="471" spans="23:31" ht="11.25">
      <c r="W471" s="3"/>
      <c r="X471" s="3"/>
      <c r="Z471" s="288"/>
      <c r="AA471" s="3"/>
      <c r="AE471" s="85"/>
    </row>
    <row r="472" spans="23:31" ht="11.25">
      <c r="W472" s="3"/>
      <c r="X472" s="3"/>
      <c r="Z472" s="288"/>
      <c r="AA472" s="3"/>
      <c r="AE472" s="85"/>
    </row>
    <row r="473" spans="23:31" ht="11.25">
      <c r="W473" s="3"/>
      <c r="X473" s="3"/>
      <c r="Z473" s="288"/>
      <c r="AA473" s="3"/>
      <c r="AE473" s="85"/>
    </row>
    <row r="474" spans="23:31" ht="11.25">
      <c r="W474" s="3"/>
      <c r="X474" s="3"/>
      <c r="Z474" s="288"/>
      <c r="AA474" s="3"/>
      <c r="AE474" s="85"/>
    </row>
    <row r="475" spans="23:31" ht="11.25">
      <c r="W475" s="3"/>
      <c r="X475" s="3"/>
      <c r="Z475" s="288"/>
      <c r="AA475" s="3"/>
      <c r="AE475" s="85"/>
    </row>
    <row r="476" spans="23:31" ht="11.25">
      <c r="W476" s="3"/>
      <c r="X476" s="3"/>
      <c r="Z476" s="288"/>
      <c r="AA476" s="3"/>
      <c r="AE476" s="85"/>
    </row>
    <row r="477" spans="23:31" ht="11.25">
      <c r="W477" s="3"/>
      <c r="X477" s="3"/>
      <c r="Z477" s="288"/>
      <c r="AA477" s="3"/>
      <c r="AE477" s="85"/>
    </row>
    <row r="478" spans="23:31" ht="11.25">
      <c r="W478" s="3"/>
      <c r="X478" s="3"/>
      <c r="Z478" s="288"/>
      <c r="AA478" s="3"/>
      <c r="AE478" s="85"/>
    </row>
    <row r="479" spans="23:31" ht="11.25">
      <c r="W479" s="3"/>
      <c r="X479" s="3"/>
      <c r="Z479" s="288"/>
      <c r="AA479" s="3"/>
      <c r="AE479" s="85"/>
    </row>
    <row r="480" spans="23:31" ht="11.25">
      <c r="W480" s="3"/>
      <c r="X480" s="3"/>
      <c r="Z480" s="288"/>
      <c r="AA480" s="3"/>
      <c r="AE480" s="85"/>
    </row>
    <row r="481" spans="23:31" ht="11.25">
      <c r="W481" s="3"/>
      <c r="X481" s="3"/>
      <c r="Z481" s="288"/>
      <c r="AA481" s="3"/>
      <c r="AE481" s="85"/>
    </row>
    <row r="482" spans="23:31" ht="11.25">
      <c r="W482" s="3"/>
      <c r="X482" s="3"/>
      <c r="Z482" s="288"/>
      <c r="AA482" s="3"/>
      <c r="AE482" s="85"/>
    </row>
    <row r="483" spans="23:31" ht="11.25">
      <c r="W483" s="3"/>
      <c r="X483" s="3"/>
      <c r="Z483" s="288"/>
      <c r="AA483" s="3"/>
      <c r="AE483" s="85"/>
    </row>
    <row r="484" spans="23:31" ht="11.25">
      <c r="W484" s="3"/>
      <c r="X484" s="3"/>
      <c r="Z484" s="288"/>
      <c r="AA484" s="3"/>
      <c r="AE484" s="85"/>
    </row>
    <row r="485" spans="23:31" ht="11.25">
      <c r="W485" s="3"/>
      <c r="X485" s="3"/>
      <c r="Z485" s="288"/>
      <c r="AA485" s="3"/>
      <c r="AE485" s="85"/>
    </row>
    <row r="486" spans="23:31" ht="11.25">
      <c r="W486" s="3"/>
      <c r="X486" s="3"/>
      <c r="Z486" s="288"/>
      <c r="AA486" s="3"/>
      <c r="AE486" s="85"/>
    </row>
    <row r="487" spans="23:31" ht="11.25">
      <c r="W487" s="3"/>
      <c r="X487" s="3"/>
      <c r="Z487" s="288"/>
      <c r="AA487" s="3"/>
      <c r="AE487" s="85"/>
    </row>
    <row r="488" spans="23:31" ht="11.25">
      <c r="W488" s="3"/>
      <c r="X488" s="3"/>
      <c r="Z488" s="288"/>
      <c r="AA488" s="3"/>
      <c r="AE488" s="85"/>
    </row>
    <row r="489" spans="23:31" ht="11.25">
      <c r="W489" s="3"/>
      <c r="X489" s="3"/>
      <c r="Z489" s="288"/>
      <c r="AA489" s="3"/>
      <c r="AE489" s="85"/>
    </row>
    <row r="490" spans="23:31" ht="11.25">
      <c r="W490" s="3"/>
      <c r="X490" s="3"/>
      <c r="Z490" s="288"/>
      <c r="AA490" s="3"/>
      <c r="AE490" s="85"/>
    </row>
    <row r="491" spans="23:31" ht="11.25">
      <c r="W491" s="3"/>
      <c r="X491" s="3"/>
      <c r="Z491" s="288"/>
      <c r="AA491" s="3"/>
      <c r="AE491" s="85"/>
    </row>
    <row r="492" spans="23:31" ht="11.25">
      <c r="W492" s="3"/>
      <c r="X492" s="3"/>
      <c r="Z492" s="288"/>
      <c r="AA492" s="3"/>
      <c r="AE492" s="85"/>
    </row>
    <row r="493" spans="23:31" ht="11.25">
      <c r="W493" s="3"/>
      <c r="X493" s="3"/>
      <c r="Z493" s="288"/>
      <c r="AA493" s="3"/>
      <c r="AE493" s="85"/>
    </row>
    <row r="494" spans="23:31" ht="11.25">
      <c r="W494" s="3"/>
      <c r="X494" s="3"/>
      <c r="Z494" s="288"/>
      <c r="AA494" s="3"/>
      <c r="AE494" s="85"/>
    </row>
    <row r="495" spans="23:31" ht="11.25">
      <c r="W495" s="3"/>
      <c r="X495" s="3"/>
      <c r="Z495" s="288"/>
      <c r="AA495" s="3"/>
      <c r="AE495" s="85"/>
    </row>
    <row r="496" spans="23:31" ht="11.25">
      <c r="W496" s="3"/>
      <c r="X496" s="3"/>
      <c r="Z496" s="288"/>
      <c r="AA496" s="3"/>
      <c r="AE496" s="85"/>
    </row>
    <row r="497" spans="23:31" ht="11.25">
      <c r="W497" s="3"/>
      <c r="X497" s="3"/>
      <c r="Z497" s="288"/>
      <c r="AA497" s="3"/>
      <c r="AE497" s="85"/>
    </row>
    <row r="498" spans="23:31" ht="11.25">
      <c r="W498" s="3"/>
      <c r="X498" s="3"/>
      <c r="Z498" s="288"/>
      <c r="AA498" s="3"/>
      <c r="AE498" s="85"/>
    </row>
    <row r="499" spans="23:31" ht="11.25">
      <c r="W499" s="3"/>
      <c r="X499" s="3"/>
      <c r="Z499" s="288"/>
      <c r="AA499" s="3"/>
      <c r="AE499" s="85"/>
    </row>
    <row r="500" spans="23:31" ht="11.25">
      <c r="W500" s="3"/>
      <c r="X500" s="3"/>
      <c r="Z500" s="288"/>
      <c r="AA500" s="3"/>
      <c r="AE500" s="85"/>
    </row>
    <row r="501" spans="23:31" ht="11.25">
      <c r="W501" s="3"/>
      <c r="X501" s="3"/>
      <c r="Z501" s="288"/>
      <c r="AA501" s="3"/>
      <c r="AE501" s="85"/>
    </row>
    <row r="502" spans="23:31" ht="11.25">
      <c r="W502" s="3"/>
      <c r="X502" s="3"/>
      <c r="Z502" s="288"/>
      <c r="AA502" s="3"/>
      <c r="AE502" s="85"/>
    </row>
    <row r="503" spans="23:31" ht="11.25">
      <c r="W503" s="3"/>
      <c r="X503" s="3"/>
      <c r="Z503" s="288"/>
      <c r="AA503" s="3"/>
      <c r="AE503" s="85"/>
    </row>
    <row r="504" spans="23:31" ht="11.25">
      <c r="W504" s="3"/>
      <c r="X504" s="3"/>
      <c r="Z504" s="288"/>
      <c r="AA504" s="3"/>
      <c r="AE504" s="85"/>
    </row>
    <row r="505" spans="23:31" ht="11.25">
      <c r="W505" s="3"/>
      <c r="X505" s="3"/>
      <c r="Z505" s="288"/>
      <c r="AA505" s="3"/>
      <c r="AE505" s="85"/>
    </row>
    <row r="506" spans="23:31" ht="11.25">
      <c r="W506" s="3"/>
      <c r="X506" s="3"/>
      <c r="Z506" s="288"/>
      <c r="AA506" s="3"/>
      <c r="AE506" s="85"/>
    </row>
    <row r="507" spans="23:31" ht="11.25">
      <c r="W507" s="3"/>
      <c r="X507" s="3"/>
      <c r="Z507" s="288"/>
      <c r="AA507" s="3"/>
      <c r="AE507" s="85"/>
    </row>
    <row r="508" spans="23:31" ht="11.25">
      <c r="W508" s="3"/>
      <c r="X508" s="3"/>
      <c r="Z508" s="288"/>
      <c r="AA508" s="3"/>
      <c r="AE508" s="85"/>
    </row>
    <row r="509" spans="23:31" ht="11.25">
      <c r="W509" s="3"/>
      <c r="X509" s="3"/>
      <c r="Z509" s="288"/>
      <c r="AA509" s="3"/>
      <c r="AE509" s="85"/>
    </row>
    <row r="510" spans="23:31" ht="11.25">
      <c r="W510" s="3"/>
      <c r="X510" s="3"/>
      <c r="Z510" s="288"/>
      <c r="AA510" s="3"/>
      <c r="AE510" s="85"/>
    </row>
    <row r="511" spans="23:31" ht="11.25">
      <c r="W511" s="3"/>
      <c r="X511" s="3"/>
      <c r="Z511" s="288"/>
      <c r="AA511" s="3"/>
      <c r="AE511" s="85"/>
    </row>
    <row r="512" spans="23:31" ht="11.25">
      <c r="W512" s="3"/>
      <c r="X512" s="3"/>
      <c r="Z512" s="288"/>
      <c r="AA512" s="3"/>
      <c r="AE512" s="85"/>
    </row>
    <row r="513" spans="23:31" ht="11.25">
      <c r="W513" s="3"/>
      <c r="X513" s="3"/>
      <c r="Z513" s="288"/>
      <c r="AA513" s="3"/>
      <c r="AE513" s="85"/>
    </row>
    <row r="514" spans="23:31" ht="11.25">
      <c r="W514" s="3"/>
      <c r="X514" s="3"/>
      <c r="Z514" s="288"/>
      <c r="AA514" s="3"/>
      <c r="AE514" s="85"/>
    </row>
    <row r="515" spans="23:31" ht="11.25">
      <c r="W515" s="3"/>
      <c r="X515" s="3"/>
      <c r="Z515" s="288"/>
      <c r="AA515" s="3"/>
      <c r="AE515" s="85"/>
    </row>
    <row r="516" spans="23:31" ht="11.25">
      <c r="W516" s="3"/>
      <c r="X516" s="3"/>
      <c r="Z516" s="288"/>
      <c r="AA516" s="3"/>
      <c r="AE516" s="85"/>
    </row>
    <row r="517" spans="23:31" ht="11.25">
      <c r="W517" s="3"/>
      <c r="X517" s="3"/>
      <c r="Z517" s="288"/>
      <c r="AA517" s="3"/>
      <c r="AE517" s="85"/>
    </row>
    <row r="518" spans="23:31" ht="11.25">
      <c r="W518" s="3"/>
      <c r="X518" s="3"/>
      <c r="Z518" s="288"/>
      <c r="AA518" s="3"/>
      <c r="AE518" s="85"/>
    </row>
    <row r="519" spans="23:31" ht="11.25">
      <c r="W519" s="3"/>
      <c r="X519" s="3"/>
      <c r="Z519" s="288"/>
      <c r="AA519" s="3"/>
      <c r="AE519" s="85"/>
    </row>
    <row r="520" spans="23:31" ht="11.25">
      <c r="W520" s="3"/>
      <c r="X520" s="3"/>
      <c r="Z520" s="288"/>
      <c r="AA520" s="3"/>
      <c r="AE520" s="85"/>
    </row>
    <row r="521" spans="23:31" ht="11.25">
      <c r="W521" s="3"/>
      <c r="X521" s="3"/>
      <c r="Z521" s="288"/>
      <c r="AA521" s="3"/>
      <c r="AE521" s="85"/>
    </row>
    <row r="522" spans="23:31" ht="11.25">
      <c r="W522" s="3"/>
      <c r="X522" s="3"/>
      <c r="Z522" s="288"/>
      <c r="AA522" s="3"/>
      <c r="AE522" s="85"/>
    </row>
    <row r="523" spans="23:31" ht="11.25">
      <c r="W523" s="3"/>
      <c r="X523" s="3"/>
      <c r="Z523" s="288"/>
      <c r="AA523" s="3"/>
      <c r="AE523" s="85"/>
    </row>
    <row r="524" spans="23:31" ht="11.25">
      <c r="W524" s="3"/>
      <c r="X524" s="3"/>
      <c r="Z524" s="288"/>
      <c r="AA524" s="3"/>
      <c r="AE524" s="85"/>
    </row>
    <row r="525" spans="23:31" ht="11.25">
      <c r="W525" s="3"/>
      <c r="X525" s="3"/>
      <c r="Z525" s="288"/>
      <c r="AA525" s="3"/>
      <c r="AE525" s="85"/>
    </row>
    <row r="526" spans="23:31" ht="11.25">
      <c r="W526" s="3"/>
      <c r="X526" s="3"/>
      <c r="Z526" s="288"/>
      <c r="AA526" s="3"/>
      <c r="AE526" s="85"/>
    </row>
    <row r="527" spans="23:31" ht="11.25">
      <c r="W527" s="3"/>
      <c r="X527" s="3"/>
      <c r="Z527" s="288"/>
      <c r="AA527" s="3"/>
      <c r="AE527" s="85"/>
    </row>
    <row r="528" spans="23:31" ht="11.25">
      <c r="W528" s="3"/>
      <c r="X528" s="3"/>
      <c r="Z528" s="288"/>
      <c r="AA528" s="3"/>
      <c r="AE528" s="85"/>
    </row>
    <row r="529" spans="23:31" ht="11.25">
      <c r="W529" s="3"/>
      <c r="X529" s="3"/>
      <c r="Z529" s="288"/>
      <c r="AA529" s="3"/>
      <c r="AE529" s="85"/>
    </row>
    <row r="530" spans="23:31" ht="11.25">
      <c r="W530" s="3"/>
      <c r="X530" s="3"/>
      <c r="Z530" s="288"/>
      <c r="AA530" s="3"/>
      <c r="AE530" s="85"/>
    </row>
    <row r="531" spans="23:31" ht="11.25">
      <c r="W531" s="3"/>
      <c r="X531" s="3"/>
      <c r="Z531" s="288"/>
      <c r="AA531" s="3"/>
      <c r="AE531" s="85"/>
    </row>
    <row r="532" spans="23:31" ht="11.25">
      <c r="W532" s="3"/>
      <c r="X532" s="3"/>
      <c r="Z532" s="288"/>
      <c r="AA532" s="3"/>
      <c r="AE532" s="85"/>
    </row>
    <row r="533" spans="23:31" ht="11.25">
      <c r="W533" s="3"/>
      <c r="X533" s="3"/>
      <c r="Z533" s="288"/>
      <c r="AA533" s="3"/>
      <c r="AE533" s="85"/>
    </row>
    <row r="534" spans="23:31" ht="11.25">
      <c r="W534" s="3"/>
      <c r="X534" s="3"/>
      <c r="Z534" s="288"/>
      <c r="AA534" s="3"/>
      <c r="AE534" s="85"/>
    </row>
    <row r="535" spans="23:31" ht="11.25">
      <c r="W535" s="3"/>
      <c r="X535" s="3"/>
      <c r="Z535" s="288"/>
      <c r="AA535" s="3"/>
      <c r="AE535" s="85"/>
    </row>
    <row r="536" spans="23:31" ht="11.25">
      <c r="W536" s="3"/>
      <c r="X536" s="3"/>
      <c r="Z536" s="288"/>
      <c r="AA536" s="3"/>
      <c r="AE536" s="85"/>
    </row>
    <row r="537" spans="23:31" ht="11.25">
      <c r="W537" s="3"/>
      <c r="X537" s="3"/>
      <c r="Z537" s="288"/>
      <c r="AA537" s="3"/>
      <c r="AE537" s="85"/>
    </row>
    <row r="538" spans="23:31" ht="11.25">
      <c r="W538" s="3"/>
      <c r="X538" s="3"/>
      <c r="Z538" s="288"/>
      <c r="AA538" s="3"/>
      <c r="AE538" s="85"/>
    </row>
    <row r="539" spans="23:31" ht="11.25">
      <c r="W539" s="3"/>
      <c r="X539" s="3"/>
      <c r="Z539" s="288"/>
      <c r="AA539" s="3"/>
      <c r="AE539" s="85"/>
    </row>
    <row r="540" spans="23:31" ht="11.25">
      <c r="W540" s="3"/>
      <c r="X540" s="3"/>
      <c r="Z540" s="288"/>
      <c r="AA540" s="3"/>
      <c r="AE540" s="85"/>
    </row>
    <row r="541" spans="23:31" ht="11.25">
      <c r="W541" s="3"/>
      <c r="X541" s="3"/>
      <c r="Z541" s="288"/>
      <c r="AA541" s="3"/>
      <c r="AE541" s="85"/>
    </row>
    <row r="542" spans="23:31" ht="11.25">
      <c r="W542" s="3"/>
      <c r="X542" s="3"/>
      <c r="Z542" s="288"/>
      <c r="AA542" s="3"/>
      <c r="AE542" s="85"/>
    </row>
    <row r="543" spans="23:31" ht="11.25">
      <c r="W543" s="3"/>
      <c r="X543" s="3"/>
      <c r="Z543" s="288"/>
      <c r="AA543" s="3"/>
      <c r="AE543" s="85"/>
    </row>
    <row r="544" spans="23:31" ht="11.25">
      <c r="W544" s="3"/>
      <c r="X544" s="3"/>
      <c r="Z544" s="288"/>
      <c r="AA544" s="3"/>
      <c r="AE544" s="85"/>
    </row>
    <row r="545" spans="23:31" ht="11.25">
      <c r="W545" s="3"/>
      <c r="X545" s="3"/>
      <c r="Z545" s="288"/>
      <c r="AA545" s="3"/>
      <c r="AE545" s="85"/>
    </row>
    <row r="546" spans="23:31" ht="11.25">
      <c r="W546" s="3"/>
      <c r="X546" s="3"/>
      <c r="Z546" s="288"/>
      <c r="AA546" s="3"/>
      <c r="AE546" s="85"/>
    </row>
    <row r="547" spans="23:31" ht="11.25">
      <c r="W547" s="3"/>
      <c r="X547" s="3"/>
      <c r="Z547" s="288"/>
      <c r="AA547" s="3"/>
      <c r="AE547" s="85"/>
    </row>
    <row r="548" spans="23:31" ht="11.25">
      <c r="W548" s="3"/>
      <c r="X548" s="3"/>
      <c r="Z548" s="288"/>
      <c r="AA548" s="3"/>
      <c r="AE548" s="85"/>
    </row>
    <row r="549" spans="23:31" ht="11.25">
      <c r="W549" s="3"/>
      <c r="X549" s="3"/>
      <c r="Z549" s="288"/>
      <c r="AA549" s="3"/>
      <c r="AE549" s="85"/>
    </row>
    <row r="550" spans="23:31" ht="11.25">
      <c r="W550" s="3"/>
      <c r="X550" s="3"/>
      <c r="Z550" s="288"/>
      <c r="AA550" s="3"/>
      <c r="AE550" s="85"/>
    </row>
    <row r="551" spans="23:31" ht="11.25">
      <c r="W551" s="3"/>
      <c r="X551" s="3"/>
      <c r="Z551" s="288"/>
      <c r="AA551" s="3"/>
      <c r="AE551" s="85"/>
    </row>
    <row r="552" spans="23:31" ht="11.25">
      <c r="W552" s="3"/>
      <c r="X552" s="3"/>
      <c r="Z552" s="288"/>
      <c r="AA552" s="3"/>
      <c r="AE552" s="85"/>
    </row>
    <row r="553" spans="23:31" ht="11.25">
      <c r="W553" s="3"/>
      <c r="X553" s="3"/>
      <c r="Z553" s="288"/>
      <c r="AA553" s="3"/>
      <c r="AE553" s="85"/>
    </row>
    <row r="554" spans="23:31" ht="11.25">
      <c r="W554" s="3"/>
      <c r="X554" s="3"/>
      <c r="Z554" s="288"/>
      <c r="AA554" s="3"/>
      <c r="AE554" s="85"/>
    </row>
    <row r="555" spans="23:31" ht="11.25">
      <c r="W555" s="3"/>
      <c r="X555" s="3"/>
      <c r="Z555" s="288"/>
      <c r="AA555" s="3"/>
      <c r="AE555" s="85"/>
    </row>
    <row r="556" spans="23:31" ht="11.25">
      <c r="W556" s="3"/>
      <c r="X556" s="3"/>
      <c r="Z556" s="288"/>
      <c r="AA556" s="3"/>
      <c r="AE556" s="85"/>
    </row>
    <row r="557" spans="23:31" ht="11.25">
      <c r="W557" s="3"/>
      <c r="X557" s="3"/>
      <c r="Z557" s="288"/>
      <c r="AA557" s="3"/>
      <c r="AE557" s="85"/>
    </row>
    <row r="558" spans="23:31" ht="11.25">
      <c r="W558" s="3"/>
      <c r="X558" s="3"/>
      <c r="Z558" s="288"/>
      <c r="AA558" s="3"/>
      <c r="AE558" s="85"/>
    </row>
    <row r="559" spans="23:31" ht="11.25">
      <c r="W559" s="3"/>
      <c r="X559" s="3"/>
      <c r="Z559" s="288"/>
      <c r="AA559" s="3"/>
      <c r="AE559" s="85"/>
    </row>
    <row r="560" spans="23:31" ht="11.25">
      <c r="W560" s="3"/>
      <c r="X560" s="3"/>
      <c r="Z560" s="288"/>
      <c r="AA560" s="3"/>
      <c r="AE560" s="85"/>
    </row>
    <row r="561" spans="23:31" ht="11.25">
      <c r="W561" s="3"/>
      <c r="X561" s="3"/>
      <c r="Z561" s="288"/>
      <c r="AA561" s="3"/>
      <c r="AE561" s="85"/>
    </row>
    <row r="562" spans="23:31" ht="11.25">
      <c r="W562" s="3"/>
      <c r="X562" s="3"/>
      <c r="Z562" s="288"/>
      <c r="AA562" s="3"/>
      <c r="AE562" s="85"/>
    </row>
    <row r="563" spans="23:31" ht="11.25">
      <c r="W563" s="3"/>
      <c r="X563" s="3"/>
      <c r="Z563" s="288"/>
      <c r="AA563" s="3"/>
      <c r="AE563" s="85"/>
    </row>
    <row r="564" spans="23:31" ht="11.25">
      <c r="W564" s="3"/>
      <c r="X564" s="3"/>
      <c r="Z564" s="288"/>
      <c r="AA564" s="3"/>
      <c r="AE564" s="85"/>
    </row>
    <row r="565" spans="23:31" ht="11.25">
      <c r="W565" s="3"/>
      <c r="X565" s="3"/>
      <c r="Z565" s="288"/>
      <c r="AA565" s="3"/>
      <c r="AE565" s="85"/>
    </row>
    <row r="566" spans="23:31" ht="11.25">
      <c r="W566" s="3"/>
      <c r="X566" s="3"/>
      <c r="Z566" s="288"/>
      <c r="AA566" s="3"/>
      <c r="AE566" s="85"/>
    </row>
    <row r="567" spans="23:31" ht="11.25">
      <c r="W567" s="3"/>
      <c r="X567" s="3"/>
      <c r="Z567" s="288"/>
      <c r="AA567" s="3"/>
      <c r="AE567" s="85"/>
    </row>
    <row r="568" spans="23:31" ht="11.25">
      <c r="W568" s="3"/>
      <c r="X568" s="3"/>
      <c r="Z568" s="288"/>
      <c r="AA568" s="3"/>
      <c r="AE568" s="85"/>
    </row>
    <row r="569" spans="23:31" ht="11.25">
      <c r="W569" s="3"/>
      <c r="X569" s="3"/>
      <c r="Z569" s="288"/>
      <c r="AA569" s="3"/>
      <c r="AE569" s="85"/>
    </row>
    <row r="570" spans="23:31" ht="11.25">
      <c r="W570" s="3"/>
      <c r="X570" s="3"/>
      <c r="Z570" s="288"/>
      <c r="AA570" s="3"/>
      <c r="AE570" s="85"/>
    </row>
    <row r="571" spans="23:31" ht="11.25">
      <c r="W571" s="3"/>
      <c r="X571" s="3"/>
      <c r="Z571" s="288"/>
      <c r="AA571" s="3"/>
      <c r="AE571" s="85"/>
    </row>
    <row r="572" spans="23:31" ht="11.25">
      <c r="W572" s="3"/>
      <c r="X572" s="3"/>
      <c r="Z572" s="288"/>
      <c r="AA572" s="3"/>
      <c r="AE572" s="85"/>
    </row>
    <row r="573" spans="23:31" ht="11.25">
      <c r="W573" s="3"/>
      <c r="X573" s="3"/>
      <c r="Z573" s="288"/>
      <c r="AA573" s="3"/>
      <c r="AE573" s="85"/>
    </row>
    <row r="574" spans="23:31" ht="11.25">
      <c r="W574" s="3"/>
      <c r="X574" s="3"/>
      <c r="Z574" s="288"/>
      <c r="AA574" s="3"/>
      <c r="AE574" s="85"/>
    </row>
    <row r="575" spans="23:31" ht="11.25">
      <c r="W575" s="3"/>
      <c r="X575" s="3"/>
      <c r="Z575" s="288"/>
      <c r="AA575" s="3"/>
      <c r="AE575" s="85"/>
    </row>
    <row r="576" spans="23:31" ht="11.25">
      <c r="W576" s="3"/>
      <c r="X576" s="3"/>
      <c r="Z576" s="288"/>
      <c r="AA576" s="3"/>
      <c r="AE576" s="85"/>
    </row>
    <row r="577" spans="23:31" ht="11.25">
      <c r="W577" s="3"/>
      <c r="X577" s="3"/>
      <c r="Z577" s="288"/>
      <c r="AA577" s="3"/>
      <c r="AE577" s="85"/>
    </row>
    <row r="578" spans="23:31" ht="11.25">
      <c r="W578" s="3"/>
      <c r="X578" s="3"/>
      <c r="Z578" s="288"/>
      <c r="AA578" s="3"/>
      <c r="AE578" s="85"/>
    </row>
    <row r="579" spans="23:31" ht="11.25">
      <c r="W579" s="3"/>
      <c r="X579" s="3"/>
      <c r="Z579" s="288"/>
      <c r="AA579" s="3"/>
      <c r="AE579" s="85"/>
    </row>
    <row r="580" spans="23:31" ht="11.25">
      <c r="W580" s="3"/>
      <c r="X580" s="3"/>
      <c r="Z580" s="288"/>
      <c r="AA580" s="3"/>
      <c r="AE580" s="85"/>
    </row>
    <row r="581" spans="23:31" ht="11.25">
      <c r="W581" s="3"/>
      <c r="X581" s="3"/>
      <c r="Z581" s="288"/>
      <c r="AA581" s="3"/>
      <c r="AE581" s="85"/>
    </row>
    <row r="582" spans="23:31" ht="11.25">
      <c r="W582" s="3"/>
      <c r="X582" s="3"/>
      <c r="Z582" s="288"/>
      <c r="AA582" s="3"/>
      <c r="AE582" s="85"/>
    </row>
    <row r="583" spans="23:31" ht="11.25">
      <c r="W583" s="3"/>
      <c r="X583" s="3"/>
      <c r="Z583" s="288"/>
      <c r="AA583" s="3"/>
      <c r="AE583" s="85"/>
    </row>
    <row r="584" spans="23:31" ht="11.25">
      <c r="W584" s="3"/>
      <c r="X584" s="3"/>
      <c r="Z584" s="288"/>
      <c r="AA584" s="3"/>
      <c r="AE584" s="85"/>
    </row>
    <row r="585" spans="23:31" ht="11.25">
      <c r="W585" s="3"/>
      <c r="X585" s="3"/>
      <c r="Z585" s="288"/>
      <c r="AA585" s="3"/>
      <c r="AE585" s="85"/>
    </row>
    <row r="586" spans="23:31" ht="11.25">
      <c r="W586" s="3"/>
      <c r="X586" s="3"/>
      <c r="Z586" s="288"/>
      <c r="AA586" s="3"/>
      <c r="AE586" s="85"/>
    </row>
    <row r="587" spans="23:31" ht="11.25">
      <c r="W587" s="3"/>
      <c r="X587" s="3"/>
      <c r="Z587" s="288"/>
      <c r="AA587" s="3"/>
      <c r="AE587" s="85"/>
    </row>
    <row r="588" spans="23:31" ht="11.25">
      <c r="W588" s="3"/>
      <c r="X588" s="3"/>
      <c r="Z588" s="288"/>
      <c r="AA588" s="3"/>
      <c r="AE588" s="85"/>
    </row>
    <row r="589" spans="23:31" ht="11.25">
      <c r="W589" s="3"/>
      <c r="X589" s="3"/>
      <c r="Z589" s="288"/>
      <c r="AA589" s="3"/>
      <c r="AE589" s="85"/>
    </row>
    <row r="590" spans="23:31" ht="11.25">
      <c r="W590" s="3"/>
      <c r="X590" s="3"/>
      <c r="Z590" s="288"/>
      <c r="AA590" s="3"/>
      <c r="AE590" s="85"/>
    </row>
    <row r="591" spans="23:31" ht="11.25">
      <c r="W591" s="3"/>
      <c r="X591" s="3"/>
      <c r="Z591" s="288"/>
      <c r="AA591" s="3"/>
      <c r="AE591" s="85"/>
    </row>
    <row r="592" spans="23:31" ht="11.25">
      <c r="W592" s="3"/>
      <c r="X592" s="3"/>
      <c r="Z592" s="288"/>
      <c r="AA592" s="3"/>
      <c r="AE592" s="85"/>
    </row>
    <row r="593" spans="23:31" ht="11.25">
      <c r="W593" s="3"/>
      <c r="X593" s="3"/>
      <c r="Z593" s="288"/>
      <c r="AA593" s="3"/>
      <c r="AE593" s="85"/>
    </row>
    <row r="594" spans="23:31" ht="11.25">
      <c r="W594" s="3"/>
      <c r="X594" s="3"/>
      <c r="Z594" s="288"/>
      <c r="AA594" s="3"/>
      <c r="AE594" s="85"/>
    </row>
    <row r="595" spans="23:31" ht="11.25">
      <c r="W595" s="3"/>
      <c r="X595" s="3"/>
      <c r="Z595" s="288"/>
      <c r="AA595" s="3"/>
      <c r="AE595" s="85"/>
    </row>
    <row r="596" spans="23:31" ht="11.25">
      <c r="W596" s="3"/>
      <c r="X596" s="3"/>
      <c r="Z596" s="288"/>
      <c r="AA596" s="3"/>
      <c r="AE596" s="85"/>
    </row>
    <row r="597" spans="23:31" ht="11.25">
      <c r="W597" s="3"/>
      <c r="X597" s="3"/>
      <c r="Z597" s="288"/>
      <c r="AA597" s="3"/>
      <c r="AE597" s="85"/>
    </row>
    <row r="598" spans="23:31" ht="11.25">
      <c r="W598" s="3"/>
      <c r="X598" s="3"/>
      <c r="Z598" s="288"/>
      <c r="AA598" s="3"/>
      <c r="AE598" s="85"/>
    </row>
    <row r="599" spans="23:31" ht="11.25">
      <c r="W599" s="3"/>
      <c r="X599" s="3"/>
      <c r="Z599" s="288"/>
      <c r="AA599" s="3"/>
      <c r="AE599" s="85"/>
    </row>
    <row r="600" spans="23:31" ht="11.25">
      <c r="W600" s="3"/>
      <c r="X600" s="3"/>
      <c r="Z600" s="288"/>
      <c r="AA600" s="3"/>
      <c r="AE600" s="85"/>
    </row>
    <row r="601" spans="23:31" ht="11.25">
      <c r="W601" s="3"/>
      <c r="X601" s="3"/>
      <c r="Z601" s="288"/>
      <c r="AA601" s="3"/>
      <c r="AE601" s="85"/>
    </row>
    <row r="602" spans="23:31" ht="11.25">
      <c r="W602" s="3"/>
      <c r="X602" s="3"/>
      <c r="Z602" s="288"/>
      <c r="AA602" s="3"/>
      <c r="AE602" s="85"/>
    </row>
    <row r="603" spans="23:31" ht="11.25">
      <c r="W603" s="3"/>
      <c r="X603" s="3"/>
      <c r="Z603" s="288"/>
      <c r="AA603" s="3"/>
      <c r="AE603" s="85"/>
    </row>
    <row r="604" spans="23:31" ht="11.25">
      <c r="W604" s="3"/>
      <c r="X604" s="3"/>
      <c r="Z604" s="288"/>
      <c r="AA604" s="3"/>
      <c r="AE604" s="85"/>
    </row>
    <row r="605" spans="23:31" ht="11.25">
      <c r="W605" s="3"/>
      <c r="X605" s="3"/>
      <c r="Z605" s="288"/>
      <c r="AA605" s="3"/>
      <c r="AE605" s="85"/>
    </row>
    <row r="606" spans="23:31" ht="11.25">
      <c r="W606" s="3"/>
      <c r="X606" s="3"/>
      <c r="Z606" s="288"/>
      <c r="AA606" s="3"/>
      <c r="AE606" s="85"/>
    </row>
    <row r="607" spans="23:31" ht="11.25">
      <c r="W607" s="3"/>
      <c r="X607" s="3"/>
      <c r="Z607" s="288"/>
      <c r="AA607" s="3"/>
      <c r="AE607" s="85"/>
    </row>
    <row r="608" spans="23:31" ht="11.25">
      <c r="W608" s="3"/>
      <c r="X608" s="3"/>
      <c r="Z608" s="288"/>
      <c r="AA608" s="3"/>
      <c r="AE608" s="85"/>
    </row>
    <row r="609" spans="23:31" ht="11.25">
      <c r="W609" s="3"/>
      <c r="X609" s="3"/>
      <c r="Z609" s="288"/>
      <c r="AA609" s="3"/>
      <c r="AE609" s="85"/>
    </row>
    <row r="610" spans="23:31" ht="11.25">
      <c r="W610" s="3"/>
      <c r="X610" s="3"/>
      <c r="Z610" s="288"/>
      <c r="AA610" s="3"/>
      <c r="AE610" s="85"/>
    </row>
    <row r="611" spans="23:31" ht="11.25">
      <c r="W611" s="3"/>
      <c r="X611" s="3"/>
      <c r="Z611" s="288"/>
      <c r="AA611" s="3"/>
      <c r="AE611" s="85"/>
    </row>
    <row r="612" spans="23:31" ht="11.25">
      <c r="W612" s="3"/>
      <c r="X612" s="3"/>
      <c r="Z612" s="288"/>
      <c r="AA612" s="3"/>
      <c r="AE612" s="85"/>
    </row>
    <row r="613" spans="23:31" ht="11.25">
      <c r="W613" s="3"/>
      <c r="X613" s="3"/>
      <c r="Z613" s="288"/>
      <c r="AA613" s="3"/>
      <c r="AE613" s="85"/>
    </row>
    <row r="614" spans="23:31" ht="11.25">
      <c r="W614" s="3"/>
      <c r="X614" s="3"/>
      <c r="Z614" s="288"/>
      <c r="AA614" s="3"/>
      <c r="AE614" s="85"/>
    </row>
    <row r="615" spans="23:31" ht="11.25">
      <c r="W615" s="3"/>
      <c r="X615" s="3"/>
      <c r="Z615" s="288"/>
      <c r="AA615" s="3"/>
      <c r="AE615" s="85"/>
    </row>
    <row r="616" spans="23:31" ht="11.25">
      <c r="W616" s="3"/>
      <c r="X616" s="3"/>
      <c r="Z616" s="288"/>
      <c r="AA616" s="3"/>
      <c r="AE616" s="85"/>
    </row>
    <row r="617" spans="23:31" ht="11.25">
      <c r="W617" s="3"/>
      <c r="X617" s="3"/>
      <c r="Z617" s="288"/>
      <c r="AA617" s="3"/>
      <c r="AE617" s="85"/>
    </row>
    <row r="618" spans="23:31" ht="11.25">
      <c r="W618" s="3"/>
      <c r="X618" s="3"/>
      <c r="Z618" s="288"/>
      <c r="AA618" s="3"/>
      <c r="AE618" s="85"/>
    </row>
    <row r="619" spans="23:31" ht="11.25">
      <c r="W619" s="3"/>
      <c r="X619" s="3"/>
      <c r="Z619" s="288"/>
      <c r="AA619" s="3"/>
      <c r="AE619" s="85"/>
    </row>
    <row r="620" spans="23:31" ht="11.25">
      <c r="W620" s="3"/>
      <c r="X620" s="3"/>
      <c r="Z620" s="288"/>
      <c r="AA620" s="3"/>
      <c r="AE620" s="85"/>
    </row>
    <row r="621" spans="23:31" ht="11.25">
      <c r="W621" s="3"/>
      <c r="X621" s="3"/>
      <c r="Z621" s="288"/>
      <c r="AA621" s="3"/>
      <c r="AE621" s="85"/>
    </row>
    <row r="622" spans="23:31" ht="11.25">
      <c r="W622" s="3"/>
      <c r="X622" s="3"/>
      <c r="Z622" s="288"/>
      <c r="AA622" s="3"/>
      <c r="AE622" s="85"/>
    </row>
    <row r="623" spans="23:31" ht="11.25">
      <c r="W623" s="3"/>
      <c r="X623" s="3"/>
      <c r="Z623" s="288"/>
      <c r="AA623" s="3"/>
      <c r="AE623" s="85"/>
    </row>
    <row r="624" spans="23:31" ht="11.25">
      <c r="W624" s="3"/>
      <c r="X624" s="3"/>
      <c r="Z624" s="288"/>
      <c r="AA624" s="3"/>
      <c r="AE624" s="85"/>
    </row>
    <row r="625" spans="23:31" ht="11.25">
      <c r="W625" s="3"/>
      <c r="X625" s="3"/>
      <c r="Z625" s="288"/>
      <c r="AA625" s="3"/>
      <c r="AE625" s="85"/>
    </row>
    <row r="626" spans="23:31" ht="11.25">
      <c r="W626" s="3"/>
      <c r="X626" s="3"/>
      <c r="Z626" s="288"/>
      <c r="AA626" s="3"/>
      <c r="AE626" s="85"/>
    </row>
    <row r="627" spans="23:31" ht="11.25">
      <c r="W627" s="3"/>
      <c r="X627" s="3"/>
      <c r="Z627" s="288"/>
      <c r="AA627" s="3"/>
      <c r="AE627" s="85"/>
    </row>
    <row r="628" spans="23:31" ht="11.25">
      <c r="W628" s="3"/>
      <c r="X628" s="3"/>
      <c r="Z628" s="288"/>
      <c r="AA628" s="3"/>
      <c r="AE628" s="85"/>
    </row>
    <row r="629" spans="23:31" ht="11.25">
      <c r="W629" s="3"/>
      <c r="X629" s="3"/>
      <c r="Z629" s="288"/>
      <c r="AA629" s="3"/>
      <c r="AE629" s="85"/>
    </row>
    <row r="630" spans="23:31" ht="11.25">
      <c r="W630" s="3"/>
      <c r="X630" s="3"/>
      <c r="Z630" s="288"/>
      <c r="AA630" s="3"/>
      <c r="AE630" s="85"/>
    </row>
    <row r="631" spans="23:31" ht="11.25">
      <c r="W631" s="3"/>
      <c r="X631" s="3"/>
      <c r="Z631" s="288"/>
      <c r="AA631" s="3"/>
      <c r="AE631" s="85"/>
    </row>
    <row r="632" spans="23:31" ht="11.25">
      <c r="W632" s="3"/>
      <c r="X632" s="3"/>
      <c r="Z632" s="288"/>
      <c r="AA632" s="3"/>
      <c r="AE632" s="85"/>
    </row>
    <row r="633" spans="23:31" ht="11.25">
      <c r="W633" s="3"/>
      <c r="X633" s="3"/>
      <c r="Z633" s="288"/>
      <c r="AA633" s="3"/>
      <c r="AE633" s="85"/>
    </row>
    <row r="634" spans="23:31" ht="11.25">
      <c r="W634" s="3"/>
      <c r="X634" s="3"/>
      <c r="Z634" s="288"/>
      <c r="AA634" s="3"/>
      <c r="AE634" s="85"/>
    </row>
    <row r="635" spans="23:31" ht="11.25">
      <c r="W635" s="3"/>
      <c r="X635" s="3"/>
      <c r="Z635" s="288"/>
      <c r="AA635" s="3"/>
      <c r="AE635" s="85"/>
    </row>
    <row r="636" spans="23:31" ht="11.25">
      <c r="W636" s="3"/>
      <c r="X636" s="3"/>
      <c r="Z636" s="288"/>
      <c r="AA636" s="3"/>
      <c r="AE636" s="85"/>
    </row>
    <row r="637" spans="23:31" ht="11.25">
      <c r="W637" s="3"/>
      <c r="X637" s="3"/>
      <c r="Z637" s="288"/>
      <c r="AA637" s="3"/>
      <c r="AE637" s="85"/>
    </row>
    <row r="638" spans="23:31" ht="11.25">
      <c r="W638" s="3"/>
      <c r="X638" s="3"/>
      <c r="Z638" s="288"/>
      <c r="AA638" s="3"/>
      <c r="AE638" s="85"/>
    </row>
    <row r="639" spans="23:31" ht="11.25">
      <c r="W639" s="3"/>
      <c r="X639" s="3"/>
      <c r="Z639" s="288"/>
      <c r="AA639" s="3"/>
      <c r="AE639" s="85"/>
    </row>
    <row r="640" spans="23:31" ht="11.25">
      <c r="W640" s="3"/>
      <c r="X640" s="3"/>
      <c r="Z640" s="288"/>
      <c r="AA640" s="3"/>
      <c r="AE640" s="85"/>
    </row>
    <row r="641" spans="23:31" ht="11.25">
      <c r="W641" s="3"/>
      <c r="X641" s="3"/>
      <c r="Z641" s="288"/>
      <c r="AA641" s="3"/>
      <c r="AE641" s="85"/>
    </row>
    <row r="642" spans="23:31" ht="11.25">
      <c r="W642" s="3"/>
      <c r="X642" s="3"/>
      <c r="Z642" s="288"/>
      <c r="AA642" s="3"/>
      <c r="AE642" s="85"/>
    </row>
    <row r="643" spans="23:31" ht="11.25">
      <c r="W643" s="3"/>
      <c r="X643" s="3"/>
      <c r="Z643" s="288"/>
      <c r="AA643" s="3"/>
      <c r="AE643" s="85"/>
    </row>
    <row r="644" spans="23:31" ht="11.25">
      <c r="W644" s="3"/>
      <c r="X644" s="3"/>
      <c r="Z644" s="288"/>
      <c r="AA644" s="3"/>
      <c r="AE644" s="85"/>
    </row>
    <row r="645" spans="23:31" ht="11.25">
      <c r="W645" s="3"/>
      <c r="X645" s="3"/>
      <c r="Z645" s="288"/>
      <c r="AA645" s="3"/>
      <c r="AE645" s="85"/>
    </row>
    <row r="646" spans="23:31" ht="11.25">
      <c r="W646" s="3"/>
      <c r="X646" s="3"/>
      <c r="Z646" s="288"/>
      <c r="AA646" s="3"/>
      <c r="AE646" s="85"/>
    </row>
    <row r="647" spans="23:31" ht="11.25">
      <c r="W647" s="3"/>
      <c r="X647" s="3"/>
      <c r="Z647" s="288"/>
      <c r="AA647" s="3"/>
      <c r="AE647" s="85"/>
    </row>
    <row r="648" spans="23:31" ht="11.25">
      <c r="W648" s="3"/>
      <c r="X648" s="3"/>
      <c r="Z648" s="288"/>
      <c r="AA648" s="3"/>
      <c r="AE648" s="85"/>
    </row>
    <row r="649" spans="23:31" ht="11.25">
      <c r="W649" s="3"/>
      <c r="X649" s="3"/>
      <c r="Z649" s="288"/>
      <c r="AA649" s="3"/>
      <c r="AE649" s="85"/>
    </row>
    <row r="650" spans="23:31" ht="11.25">
      <c r="W650" s="3"/>
      <c r="X650" s="3"/>
      <c r="Z650" s="288"/>
      <c r="AA650" s="3"/>
      <c r="AE650" s="85"/>
    </row>
    <row r="651" spans="23:31" ht="11.25">
      <c r="W651" s="3"/>
      <c r="X651" s="3"/>
      <c r="Z651" s="288"/>
      <c r="AA651" s="3"/>
      <c r="AE651" s="85"/>
    </row>
    <row r="652" spans="23:31" ht="11.25">
      <c r="W652" s="3"/>
      <c r="X652" s="3"/>
      <c r="Z652" s="288"/>
      <c r="AA652" s="3"/>
      <c r="AE652" s="85"/>
    </row>
    <row r="653" spans="23:31" ht="11.25">
      <c r="W653" s="3"/>
      <c r="X653" s="3"/>
      <c r="Z653" s="288"/>
      <c r="AA653" s="3"/>
      <c r="AE653" s="85"/>
    </row>
    <row r="654" spans="23:31" ht="11.25">
      <c r="W654" s="3"/>
      <c r="X654" s="3"/>
      <c r="Z654" s="288"/>
      <c r="AA654" s="3"/>
      <c r="AE654" s="85"/>
    </row>
    <row r="655" spans="23:31" ht="11.25">
      <c r="W655" s="3"/>
      <c r="X655" s="3"/>
      <c r="Z655" s="288"/>
      <c r="AA655" s="3"/>
      <c r="AE655" s="85"/>
    </row>
    <row r="656" spans="23:31" ht="11.25">
      <c r="W656" s="3"/>
      <c r="X656" s="3"/>
      <c r="Z656" s="288"/>
      <c r="AA656" s="3"/>
      <c r="AE656" s="85"/>
    </row>
    <row r="657" spans="23:31" ht="11.25">
      <c r="W657" s="3"/>
      <c r="X657" s="3"/>
      <c r="Z657" s="288"/>
      <c r="AA657" s="3"/>
      <c r="AE657" s="85"/>
    </row>
    <row r="658" spans="23:31" ht="11.25">
      <c r="W658" s="3"/>
      <c r="X658" s="3"/>
      <c r="Z658" s="288"/>
      <c r="AA658" s="3"/>
      <c r="AE658" s="85"/>
    </row>
    <row r="659" spans="23:31" ht="11.25">
      <c r="W659" s="3"/>
      <c r="X659" s="3"/>
      <c r="Z659" s="288"/>
      <c r="AA659" s="3"/>
      <c r="AE659" s="85"/>
    </row>
    <row r="660" spans="23:31" ht="11.25">
      <c r="W660" s="3"/>
      <c r="X660" s="3"/>
      <c r="Z660" s="288"/>
      <c r="AA660" s="3"/>
      <c r="AE660" s="85"/>
    </row>
    <row r="661" spans="23:31" ht="11.25">
      <c r="W661" s="3"/>
      <c r="X661" s="3"/>
      <c r="Z661" s="288"/>
      <c r="AA661" s="3"/>
      <c r="AE661" s="85"/>
    </row>
    <row r="662" spans="23:31" ht="11.25">
      <c r="W662" s="3"/>
      <c r="X662" s="3"/>
      <c r="Z662" s="288"/>
      <c r="AA662" s="3"/>
      <c r="AE662" s="85"/>
    </row>
    <row r="663" spans="23:31" ht="11.25">
      <c r="W663" s="3"/>
      <c r="X663" s="3"/>
      <c r="Z663" s="288"/>
      <c r="AA663" s="3"/>
      <c r="AE663" s="85"/>
    </row>
    <row r="664" spans="23:31" ht="11.25">
      <c r="W664" s="3"/>
      <c r="X664" s="3"/>
      <c r="Z664" s="288"/>
      <c r="AA664" s="3"/>
      <c r="AE664" s="85"/>
    </row>
    <row r="665" spans="23:31" ht="11.25">
      <c r="W665" s="3"/>
      <c r="X665" s="3"/>
      <c r="Z665" s="288"/>
      <c r="AA665" s="3"/>
      <c r="AE665" s="85"/>
    </row>
    <row r="666" spans="23:31" ht="11.25">
      <c r="W666" s="3"/>
      <c r="X666" s="3"/>
      <c r="Z666" s="288"/>
      <c r="AA666" s="3"/>
      <c r="AE666" s="85"/>
    </row>
    <row r="667" spans="23:31" ht="11.25">
      <c r="W667" s="3"/>
      <c r="X667" s="3"/>
      <c r="Z667" s="288"/>
      <c r="AA667" s="3"/>
      <c r="AE667" s="85"/>
    </row>
    <row r="668" spans="23:31" ht="11.25">
      <c r="W668" s="3"/>
      <c r="X668" s="3"/>
      <c r="Z668" s="288"/>
      <c r="AA668" s="3"/>
      <c r="AE668" s="85"/>
    </row>
    <row r="669" spans="23:31" ht="11.25">
      <c r="W669" s="3"/>
      <c r="X669" s="3"/>
      <c r="Z669" s="288"/>
      <c r="AA669" s="3"/>
      <c r="AE669" s="85"/>
    </row>
    <row r="670" spans="23:31" ht="11.25">
      <c r="W670" s="3"/>
      <c r="X670" s="3"/>
      <c r="Z670" s="288"/>
      <c r="AA670" s="3"/>
      <c r="AE670" s="85"/>
    </row>
    <row r="671" spans="23:31" ht="11.25">
      <c r="W671" s="3"/>
      <c r="X671" s="3"/>
      <c r="Z671" s="288"/>
      <c r="AA671" s="3"/>
      <c r="AE671" s="85"/>
    </row>
    <row r="672" spans="23:31" ht="11.25">
      <c r="W672" s="3"/>
      <c r="X672" s="3"/>
      <c r="Z672" s="288"/>
      <c r="AA672" s="3"/>
      <c r="AE672" s="85"/>
    </row>
    <row r="673" spans="23:31" ht="11.25">
      <c r="W673" s="3"/>
      <c r="X673" s="3"/>
      <c r="Z673" s="288"/>
      <c r="AA673" s="3"/>
      <c r="AE673" s="85"/>
    </row>
    <row r="674" spans="23:31" ht="11.25">
      <c r="W674" s="3"/>
      <c r="X674" s="3"/>
      <c r="Z674" s="288"/>
      <c r="AA674" s="3"/>
      <c r="AE674" s="85"/>
    </row>
    <row r="675" spans="23:31" ht="11.25">
      <c r="W675" s="3"/>
      <c r="X675" s="3"/>
      <c r="Z675" s="288"/>
      <c r="AA675" s="3"/>
      <c r="AE675" s="85"/>
    </row>
    <row r="676" spans="23:31" ht="11.25">
      <c r="W676" s="3"/>
      <c r="X676" s="3"/>
      <c r="Z676" s="288"/>
      <c r="AA676" s="3"/>
      <c r="AE676" s="85"/>
    </row>
    <row r="677" spans="23:31" ht="11.25">
      <c r="W677" s="3"/>
      <c r="X677" s="3"/>
      <c r="Z677" s="288"/>
      <c r="AA677" s="3"/>
      <c r="AE677" s="85"/>
    </row>
    <row r="678" spans="23:31" ht="11.25">
      <c r="W678" s="3"/>
      <c r="X678" s="3"/>
      <c r="Z678" s="288"/>
      <c r="AA678" s="3"/>
      <c r="AE678" s="85"/>
    </row>
    <row r="679" spans="23:31" ht="11.25">
      <c r="W679" s="3"/>
      <c r="X679" s="3"/>
      <c r="Z679" s="288"/>
      <c r="AA679" s="3"/>
      <c r="AE679" s="85"/>
    </row>
    <row r="680" spans="23:31" ht="11.25">
      <c r="W680" s="3"/>
      <c r="X680" s="3"/>
      <c r="Z680" s="288"/>
      <c r="AA680" s="3"/>
      <c r="AE680" s="85"/>
    </row>
    <row r="681" spans="23:31" ht="11.25">
      <c r="W681" s="3"/>
      <c r="X681" s="3"/>
      <c r="Z681" s="288"/>
      <c r="AA681" s="3"/>
      <c r="AE681" s="85"/>
    </row>
    <row r="682" spans="23:31" ht="11.25">
      <c r="W682" s="3"/>
      <c r="X682" s="3"/>
      <c r="Z682" s="288"/>
      <c r="AA682" s="3"/>
      <c r="AE682" s="85"/>
    </row>
    <row r="683" spans="23:31" ht="11.25">
      <c r="W683" s="3"/>
      <c r="X683" s="3"/>
      <c r="Z683" s="288"/>
      <c r="AA683" s="3"/>
      <c r="AE683" s="85"/>
    </row>
    <row r="684" spans="23:31" ht="11.25">
      <c r="W684" s="3"/>
      <c r="X684" s="3"/>
      <c r="Z684" s="288"/>
      <c r="AA684" s="3"/>
      <c r="AE684" s="85"/>
    </row>
    <row r="685" spans="23:31" ht="11.25">
      <c r="W685" s="3"/>
      <c r="X685" s="3"/>
      <c r="Z685" s="288"/>
      <c r="AA685" s="3"/>
      <c r="AE685" s="85"/>
    </row>
    <row r="686" spans="23:31" ht="11.25">
      <c r="W686" s="3"/>
      <c r="X686" s="3"/>
      <c r="Z686" s="288"/>
      <c r="AA686" s="3"/>
      <c r="AE686" s="85"/>
    </row>
    <row r="687" spans="23:31" ht="11.25">
      <c r="W687" s="3"/>
      <c r="X687" s="3"/>
      <c r="Z687" s="288"/>
      <c r="AA687" s="3"/>
      <c r="AE687" s="85"/>
    </row>
    <row r="688" spans="23:31" ht="11.25">
      <c r="W688" s="3"/>
      <c r="X688" s="3"/>
      <c r="Z688" s="288"/>
      <c r="AA688" s="3"/>
      <c r="AE688" s="85"/>
    </row>
    <row r="689" spans="23:31" ht="11.25">
      <c r="W689" s="3"/>
      <c r="X689" s="3"/>
      <c r="Z689" s="288"/>
      <c r="AA689" s="3"/>
      <c r="AE689" s="85"/>
    </row>
    <row r="690" spans="23:31" ht="11.25">
      <c r="W690" s="3"/>
      <c r="X690" s="3"/>
      <c r="Z690" s="288"/>
      <c r="AA690" s="3"/>
      <c r="AE690" s="85"/>
    </row>
    <row r="691" spans="23:31" ht="11.25">
      <c r="W691" s="3"/>
      <c r="X691" s="3"/>
      <c r="Z691" s="288"/>
      <c r="AA691" s="3"/>
      <c r="AE691" s="85"/>
    </row>
    <row r="692" spans="23:31" ht="11.25">
      <c r="W692" s="3"/>
      <c r="X692" s="3"/>
      <c r="Z692" s="288"/>
      <c r="AA692" s="3"/>
      <c r="AE692" s="85"/>
    </row>
    <row r="693" spans="23:31" ht="11.25">
      <c r="W693" s="3"/>
      <c r="X693" s="3"/>
      <c r="Z693" s="288"/>
      <c r="AA693" s="3"/>
      <c r="AE693" s="85"/>
    </row>
    <row r="694" spans="23:31" ht="11.25">
      <c r="W694" s="3"/>
      <c r="X694" s="3"/>
      <c r="Z694" s="288"/>
      <c r="AA694" s="3"/>
      <c r="AE694" s="85"/>
    </row>
    <row r="695" spans="23:31" ht="11.25">
      <c r="W695" s="3"/>
      <c r="X695" s="3"/>
      <c r="Z695" s="288"/>
      <c r="AA695" s="3"/>
      <c r="AE695" s="85"/>
    </row>
    <row r="696" spans="23:31" ht="11.25">
      <c r="W696" s="3"/>
      <c r="X696" s="3"/>
      <c r="Z696" s="288"/>
      <c r="AA696" s="3"/>
      <c r="AE696" s="85"/>
    </row>
    <row r="697" spans="23:31" ht="11.25">
      <c r="W697" s="3"/>
      <c r="X697" s="3"/>
      <c r="Z697" s="288"/>
      <c r="AA697" s="3"/>
      <c r="AE697" s="85"/>
    </row>
    <row r="698" spans="23:31" ht="11.25">
      <c r="W698" s="3"/>
      <c r="X698" s="3"/>
      <c r="Z698" s="288"/>
      <c r="AA698" s="3"/>
      <c r="AE698" s="85"/>
    </row>
    <row r="699" spans="23:31" ht="11.25">
      <c r="W699" s="3"/>
      <c r="X699" s="3"/>
      <c r="Z699" s="288"/>
      <c r="AA699" s="3"/>
      <c r="AE699" s="85"/>
    </row>
    <row r="700" spans="23:31" ht="11.25">
      <c r="W700" s="3"/>
      <c r="X700" s="3"/>
      <c r="Z700" s="288"/>
      <c r="AA700" s="3"/>
      <c r="AE700" s="85"/>
    </row>
    <row r="701" spans="23:31" ht="11.25">
      <c r="W701" s="3"/>
      <c r="X701" s="3"/>
      <c r="Z701" s="288"/>
      <c r="AA701" s="3"/>
      <c r="AE701" s="85"/>
    </row>
    <row r="702" spans="23:31" ht="11.25">
      <c r="W702" s="3"/>
      <c r="X702" s="3"/>
      <c r="Z702" s="288"/>
      <c r="AA702" s="3"/>
      <c r="AE702" s="85"/>
    </row>
    <row r="703" spans="23:31" ht="11.25">
      <c r="W703" s="3"/>
      <c r="X703" s="3"/>
      <c r="Z703" s="288"/>
      <c r="AA703" s="3"/>
      <c r="AE703" s="85"/>
    </row>
    <row r="704" spans="23:31" ht="11.25">
      <c r="W704" s="3"/>
      <c r="X704" s="3"/>
      <c r="Z704" s="288"/>
      <c r="AA704" s="3"/>
      <c r="AE704" s="85"/>
    </row>
    <row r="705" spans="23:31" ht="11.25">
      <c r="W705" s="3"/>
      <c r="X705" s="3"/>
      <c r="Z705" s="288"/>
      <c r="AA705" s="3"/>
      <c r="AE705" s="85"/>
    </row>
    <row r="706" spans="23:31" ht="11.25">
      <c r="W706" s="3"/>
      <c r="X706" s="3"/>
      <c r="Z706" s="288"/>
      <c r="AA706" s="3"/>
      <c r="AE706" s="85"/>
    </row>
    <row r="707" spans="23:31" ht="11.25">
      <c r="W707" s="3"/>
      <c r="X707" s="3"/>
      <c r="Z707" s="288"/>
      <c r="AA707" s="3"/>
      <c r="AE707" s="85"/>
    </row>
    <row r="708" spans="23:31" ht="11.25">
      <c r="W708" s="3"/>
      <c r="X708" s="3"/>
      <c r="Z708" s="288"/>
      <c r="AA708" s="3"/>
      <c r="AE708" s="85"/>
    </row>
    <row r="709" spans="23:31" ht="11.25">
      <c r="W709" s="3"/>
      <c r="X709" s="3"/>
      <c r="Z709" s="288"/>
      <c r="AA709" s="3"/>
      <c r="AE709" s="85"/>
    </row>
    <row r="710" spans="23:31" ht="11.25">
      <c r="W710" s="3"/>
      <c r="X710" s="3"/>
      <c r="Z710" s="288"/>
      <c r="AA710" s="3"/>
      <c r="AE710" s="85"/>
    </row>
    <row r="711" spans="23:31" ht="11.25">
      <c r="W711" s="3"/>
      <c r="X711" s="3"/>
      <c r="Z711" s="288"/>
      <c r="AA711" s="3"/>
      <c r="AE711" s="85"/>
    </row>
    <row r="712" spans="23:31" ht="11.25">
      <c r="W712" s="3"/>
      <c r="X712" s="3"/>
      <c r="Z712" s="288"/>
      <c r="AA712" s="3"/>
      <c r="AE712" s="85"/>
    </row>
    <row r="713" spans="23:31" ht="11.25">
      <c r="W713" s="3"/>
      <c r="X713" s="3"/>
      <c r="Z713" s="288"/>
      <c r="AA713" s="3"/>
      <c r="AE713" s="85"/>
    </row>
    <row r="714" spans="23:31" ht="11.25">
      <c r="W714" s="3"/>
      <c r="X714" s="3"/>
      <c r="Z714" s="288"/>
      <c r="AA714" s="3"/>
      <c r="AE714" s="85"/>
    </row>
    <row r="715" spans="23:31" ht="11.25">
      <c r="W715" s="3"/>
      <c r="X715" s="3"/>
      <c r="Z715" s="288"/>
      <c r="AA715" s="3"/>
      <c r="AE715" s="85"/>
    </row>
    <row r="716" spans="23:31" ht="11.25">
      <c r="W716" s="3"/>
      <c r="X716" s="3"/>
      <c r="Z716" s="288"/>
      <c r="AA716" s="3"/>
      <c r="AE716" s="85"/>
    </row>
    <row r="717" spans="23:31" ht="11.25">
      <c r="W717" s="3"/>
      <c r="X717" s="3"/>
      <c r="Z717" s="288"/>
      <c r="AA717" s="3"/>
      <c r="AE717" s="85"/>
    </row>
    <row r="718" spans="23:31" ht="11.25">
      <c r="W718" s="3"/>
      <c r="X718" s="3"/>
      <c r="Z718" s="288"/>
      <c r="AA718" s="3"/>
      <c r="AE718" s="85"/>
    </row>
    <row r="719" spans="23:31" ht="11.25">
      <c r="W719" s="3"/>
      <c r="X719" s="3"/>
      <c r="Z719" s="288"/>
      <c r="AA719" s="3"/>
      <c r="AE719" s="85"/>
    </row>
    <row r="720" spans="23:31" ht="11.25">
      <c r="W720" s="3"/>
      <c r="X720" s="3"/>
      <c r="Z720" s="288"/>
      <c r="AA720" s="3"/>
      <c r="AE720" s="85"/>
    </row>
    <row r="721" spans="23:31" ht="11.25">
      <c r="W721" s="3"/>
      <c r="X721" s="3"/>
      <c r="Z721" s="288"/>
      <c r="AA721" s="3"/>
      <c r="AE721" s="85"/>
    </row>
    <row r="722" spans="23:31" ht="11.25">
      <c r="W722" s="3"/>
      <c r="X722" s="3"/>
      <c r="Z722" s="288"/>
      <c r="AA722" s="3"/>
      <c r="AE722" s="85"/>
    </row>
    <row r="723" spans="23:31" ht="11.25">
      <c r="W723" s="3"/>
      <c r="X723" s="3"/>
      <c r="Z723" s="288"/>
      <c r="AA723" s="3"/>
      <c r="AE723" s="85"/>
    </row>
    <row r="724" spans="23:31" ht="11.25">
      <c r="W724" s="3"/>
      <c r="X724" s="3"/>
      <c r="Z724" s="288"/>
      <c r="AA724" s="3"/>
      <c r="AE724" s="85"/>
    </row>
    <row r="725" spans="23:31" ht="11.25">
      <c r="W725" s="3"/>
      <c r="X725" s="3"/>
      <c r="Z725" s="288"/>
      <c r="AA725" s="3"/>
      <c r="AE725" s="85"/>
    </row>
    <row r="726" spans="23:31" ht="11.25">
      <c r="W726" s="3"/>
      <c r="X726" s="3"/>
      <c r="Z726" s="288"/>
      <c r="AA726" s="3"/>
      <c r="AE726" s="85"/>
    </row>
    <row r="727" spans="23:31" ht="11.25">
      <c r="W727" s="3"/>
      <c r="X727" s="3"/>
      <c r="Z727" s="288"/>
      <c r="AA727" s="3"/>
      <c r="AE727" s="85"/>
    </row>
    <row r="728" spans="23:31" ht="11.25">
      <c r="W728" s="3"/>
      <c r="X728" s="3"/>
      <c r="Z728" s="288"/>
      <c r="AA728" s="3"/>
      <c r="AE728" s="85"/>
    </row>
    <row r="729" spans="23:31" ht="11.25">
      <c r="W729" s="3"/>
      <c r="X729" s="3"/>
      <c r="Z729" s="288"/>
      <c r="AA729" s="3"/>
      <c r="AE729" s="85"/>
    </row>
    <row r="730" spans="23:31" ht="11.25">
      <c r="W730" s="3"/>
      <c r="X730" s="3"/>
      <c r="Z730" s="288"/>
      <c r="AA730" s="3"/>
      <c r="AE730" s="85"/>
    </row>
    <row r="731" spans="23:31" ht="11.25">
      <c r="W731" s="3"/>
      <c r="X731" s="3"/>
      <c r="Z731" s="288"/>
      <c r="AA731" s="3"/>
      <c r="AE731" s="85"/>
    </row>
    <row r="732" spans="23:31" ht="11.25">
      <c r="W732" s="3"/>
      <c r="X732" s="3"/>
      <c r="Z732" s="288"/>
      <c r="AA732" s="3"/>
      <c r="AE732" s="85"/>
    </row>
    <row r="733" spans="23:31" ht="11.25">
      <c r="W733" s="3"/>
      <c r="X733" s="3"/>
      <c r="Z733" s="288"/>
      <c r="AA733" s="3"/>
      <c r="AE733" s="85"/>
    </row>
    <row r="734" spans="23:31" ht="11.25">
      <c r="W734" s="3"/>
      <c r="X734" s="3"/>
      <c r="Z734" s="288"/>
      <c r="AA734" s="3"/>
      <c r="AE734" s="85"/>
    </row>
    <row r="735" spans="23:31" ht="11.25">
      <c r="W735" s="3"/>
      <c r="X735" s="3"/>
      <c r="Z735" s="288"/>
      <c r="AA735" s="3"/>
      <c r="AE735" s="85"/>
    </row>
    <row r="736" spans="23:31" ht="11.25">
      <c r="W736" s="3"/>
      <c r="X736" s="3"/>
      <c r="Z736" s="288"/>
      <c r="AA736" s="3"/>
      <c r="AE736" s="85"/>
    </row>
    <row r="737" spans="23:31" ht="11.25">
      <c r="W737" s="3"/>
      <c r="X737" s="3"/>
      <c r="Z737" s="288"/>
      <c r="AA737" s="3"/>
      <c r="AE737" s="85"/>
    </row>
    <row r="738" spans="23:31" ht="11.25">
      <c r="W738" s="3"/>
      <c r="X738" s="3"/>
      <c r="Z738" s="288"/>
      <c r="AA738" s="3"/>
      <c r="AE738" s="85"/>
    </row>
    <row r="739" spans="23:31" ht="11.25">
      <c r="W739" s="3"/>
      <c r="X739" s="3"/>
      <c r="Z739" s="288"/>
      <c r="AA739" s="3"/>
      <c r="AE739" s="85"/>
    </row>
    <row r="740" spans="23:31" ht="11.25">
      <c r="W740" s="3"/>
      <c r="X740" s="3"/>
      <c r="Z740" s="288"/>
      <c r="AA740" s="3"/>
      <c r="AE740" s="85"/>
    </row>
    <row r="741" spans="23:31" ht="11.25">
      <c r="W741" s="3"/>
      <c r="X741" s="3"/>
      <c r="Z741" s="288"/>
      <c r="AA741" s="3"/>
      <c r="AE741" s="85"/>
    </row>
    <row r="742" spans="23:31" ht="11.25">
      <c r="W742" s="3"/>
      <c r="X742" s="3"/>
      <c r="Z742" s="288"/>
      <c r="AA742" s="3"/>
      <c r="AE742" s="85"/>
    </row>
    <row r="743" spans="23:31" ht="11.25">
      <c r="W743" s="3"/>
      <c r="X743" s="3"/>
      <c r="Z743" s="288"/>
      <c r="AA743" s="3"/>
      <c r="AE743" s="85"/>
    </row>
    <row r="744" spans="23:31" ht="11.25">
      <c r="W744" s="3"/>
      <c r="X744" s="3"/>
      <c r="Z744" s="288"/>
      <c r="AA744" s="3"/>
      <c r="AE744" s="85"/>
    </row>
    <row r="745" spans="23:31" ht="11.25">
      <c r="W745" s="3"/>
      <c r="X745" s="3"/>
      <c r="Z745" s="288"/>
      <c r="AA745" s="3"/>
      <c r="AE745" s="85"/>
    </row>
    <row r="746" spans="23:31" ht="11.25">
      <c r="W746" s="3"/>
      <c r="X746" s="3"/>
      <c r="Z746" s="288"/>
      <c r="AA746" s="3"/>
      <c r="AE746" s="85"/>
    </row>
    <row r="747" spans="23:31" ht="11.25">
      <c r="W747" s="3"/>
      <c r="X747" s="3"/>
      <c r="Z747" s="288"/>
      <c r="AA747" s="3"/>
      <c r="AE747" s="85"/>
    </row>
    <row r="748" spans="23:31" ht="11.25">
      <c r="W748" s="3"/>
      <c r="X748" s="3"/>
      <c r="Z748" s="288"/>
      <c r="AA748" s="3"/>
      <c r="AE748" s="85"/>
    </row>
    <row r="749" spans="23:31" ht="11.25">
      <c r="W749" s="3"/>
      <c r="X749" s="3"/>
      <c r="Z749" s="288"/>
      <c r="AA749" s="3"/>
      <c r="AE749" s="85"/>
    </row>
    <row r="750" spans="23:31" ht="11.25">
      <c r="W750" s="3"/>
      <c r="X750" s="3"/>
      <c r="Z750" s="288"/>
      <c r="AA750" s="3"/>
      <c r="AE750" s="85"/>
    </row>
    <row r="751" spans="23:31" ht="11.25">
      <c r="W751" s="3"/>
      <c r="X751" s="3"/>
      <c r="Z751" s="288"/>
      <c r="AA751" s="3"/>
      <c r="AE751" s="85"/>
    </row>
    <row r="752" spans="23:31" ht="11.25">
      <c r="W752" s="3"/>
      <c r="X752" s="3"/>
      <c r="Z752" s="288"/>
      <c r="AA752" s="3"/>
      <c r="AE752" s="85"/>
    </row>
    <row r="753" spans="23:31" ht="11.25">
      <c r="W753" s="3"/>
      <c r="X753" s="3"/>
      <c r="Z753" s="288"/>
      <c r="AA753" s="3"/>
      <c r="AE753" s="85"/>
    </row>
    <row r="754" spans="23:31" ht="11.25">
      <c r="W754" s="3"/>
      <c r="X754" s="3"/>
      <c r="Z754" s="288"/>
      <c r="AA754" s="3"/>
      <c r="AE754" s="85"/>
    </row>
    <row r="755" spans="23:31" ht="11.25">
      <c r="W755" s="3"/>
      <c r="X755" s="3"/>
      <c r="Z755" s="288"/>
      <c r="AA755" s="3"/>
      <c r="AE755" s="85"/>
    </row>
    <row r="756" spans="23:31" ht="11.25">
      <c r="W756" s="3"/>
      <c r="X756" s="3"/>
      <c r="Z756" s="288"/>
      <c r="AA756" s="3"/>
      <c r="AE756" s="85"/>
    </row>
    <row r="757" spans="23:31" ht="11.25">
      <c r="W757" s="3"/>
      <c r="X757" s="3"/>
      <c r="Z757" s="288"/>
      <c r="AA757" s="3"/>
      <c r="AE757" s="85"/>
    </row>
    <row r="758" spans="23:31" ht="11.25">
      <c r="W758" s="3"/>
      <c r="X758" s="3"/>
      <c r="Z758" s="288"/>
      <c r="AA758" s="3"/>
      <c r="AE758" s="85"/>
    </row>
    <row r="759" spans="23:31" ht="11.25">
      <c r="W759" s="3"/>
      <c r="X759" s="3"/>
      <c r="Z759" s="288"/>
      <c r="AA759" s="3"/>
      <c r="AE759" s="85"/>
    </row>
    <row r="760" spans="23:31" ht="11.25">
      <c r="W760" s="3"/>
      <c r="X760" s="3"/>
      <c r="Z760" s="288"/>
      <c r="AA760" s="3"/>
      <c r="AE760" s="85"/>
    </row>
    <row r="761" spans="23:31" ht="11.25">
      <c r="W761" s="3"/>
      <c r="X761" s="3"/>
      <c r="Z761" s="288"/>
      <c r="AA761" s="3"/>
      <c r="AE761" s="85"/>
    </row>
    <row r="762" spans="23:31" ht="11.25">
      <c r="W762" s="3"/>
      <c r="X762" s="3"/>
      <c r="Z762" s="288"/>
      <c r="AA762" s="3"/>
      <c r="AE762" s="85"/>
    </row>
    <row r="763" spans="23:31" ht="11.25">
      <c r="W763" s="3"/>
      <c r="X763" s="3"/>
      <c r="Z763" s="288"/>
      <c r="AA763" s="3"/>
      <c r="AE763" s="85"/>
    </row>
    <row r="764" spans="23:31" ht="11.25">
      <c r="W764" s="3"/>
      <c r="X764" s="3"/>
      <c r="Z764" s="288"/>
      <c r="AA764" s="3"/>
      <c r="AE764" s="85"/>
    </row>
    <row r="765" spans="23:31" ht="11.25">
      <c r="W765" s="3"/>
      <c r="X765" s="3"/>
      <c r="Z765" s="288"/>
      <c r="AA765" s="3"/>
      <c r="AE765" s="85"/>
    </row>
    <row r="766" spans="23:31" ht="11.25">
      <c r="W766" s="3"/>
      <c r="X766" s="3"/>
      <c r="Z766" s="288"/>
      <c r="AA766" s="3"/>
      <c r="AE766" s="85"/>
    </row>
    <row r="767" spans="23:31" ht="11.25">
      <c r="W767" s="3"/>
      <c r="X767" s="3"/>
      <c r="Z767" s="288"/>
      <c r="AA767" s="3"/>
      <c r="AE767" s="85"/>
    </row>
    <row r="768" spans="23:31" ht="11.25">
      <c r="W768" s="3"/>
      <c r="X768" s="3"/>
      <c r="Z768" s="288"/>
      <c r="AA768" s="3"/>
      <c r="AE768" s="85"/>
    </row>
    <row r="769" spans="23:31" ht="11.25">
      <c r="W769" s="3"/>
      <c r="X769" s="3"/>
      <c r="Z769" s="288"/>
      <c r="AA769" s="3"/>
      <c r="AE769" s="85"/>
    </row>
    <row r="770" spans="23:31" ht="11.25">
      <c r="W770" s="3"/>
      <c r="X770" s="3"/>
      <c r="Z770" s="288"/>
      <c r="AA770" s="3"/>
      <c r="AE770" s="85"/>
    </row>
    <row r="771" spans="23:31" ht="11.25">
      <c r="W771" s="3"/>
      <c r="X771" s="3"/>
      <c r="Z771" s="288"/>
      <c r="AA771" s="3"/>
      <c r="AE771" s="85"/>
    </row>
    <row r="772" spans="23:31" ht="11.25">
      <c r="W772" s="3"/>
      <c r="X772" s="3"/>
      <c r="Z772" s="288"/>
      <c r="AA772" s="3"/>
      <c r="AE772" s="85"/>
    </row>
    <row r="773" spans="23:31" ht="11.25">
      <c r="W773" s="3"/>
      <c r="X773" s="3"/>
      <c r="Z773" s="288"/>
      <c r="AA773" s="3"/>
      <c r="AE773" s="85"/>
    </row>
    <row r="774" spans="23:31" ht="11.25">
      <c r="W774" s="3"/>
      <c r="X774" s="3"/>
      <c r="Z774" s="288"/>
      <c r="AA774" s="3"/>
      <c r="AE774" s="85"/>
    </row>
    <row r="775" spans="23:31" ht="11.25">
      <c r="W775" s="3"/>
      <c r="X775" s="3"/>
      <c r="Z775" s="288"/>
      <c r="AA775" s="3"/>
      <c r="AE775" s="85"/>
    </row>
    <row r="776" spans="23:31" ht="11.25">
      <c r="W776" s="3"/>
      <c r="X776" s="3"/>
      <c r="Z776" s="288"/>
      <c r="AA776" s="3"/>
      <c r="AE776" s="85"/>
    </row>
    <row r="777" spans="23:31" ht="11.25">
      <c r="W777" s="3"/>
      <c r="X777" s="3"/>
      <c r="Z777" s="288"/>
      <c r="AA777" s="3"/>
      <c r="AE777" s="85"/>
    </row>
    <row r="778" spans="23:31" ht="11.25">
      <c r="W778" s="3"/>
      <c r="X778" s="3"/>
      <c r="Z778" s="288"/>
      <c r="AA778" s="3"/>
      <c r="AE778" s="85"/>
    </row>
    <row r="779" spans="23:31" ht="11.25">
      <c r="W779" s="3"/>
      <c r="X779" s="3"/>
      <c r="Z779" s="288"/>
      <c r="AA779" s="3"/>
      <c r="AE779" s="85"/>
    </row>
    <row r="780" spans="23:31" ht="11.25">
      <c r="W780" s="3"/>
      <c r="X780" s="3"/>
      <c r="Z780" s="288"/>
      <c r="AA780" s="3"/>
      <c r="AE780" s="85"/>
    </row>
    <row r="781" spans="23:31" ht="11.25">
      <c r="W781" s="3"/>
      <c r="X781" s="3"/>
      <c r="Z781" s="288"/>
      <c r="AA781" s="3"/>
      <c r="AE781" s="85"/>
    </row>
    <row r="782" spans="23:31" ht="11.25">
      <c r="W782" s="3"/>
      <c r="X782" s="3"/>
      <c r="Z782" s="288"/>
      <c r="AA782" s="3"/>
      <c r="AE782" s="85"/>
    </row>
    <row r="783" spans="23:31" ht="11.25">
      <c r="W783" s="3"/>
      <c r="X783" s="3"/>
      <c r="Z783" s="288"/>
      <c r="AA783" s="3"/>
      <c r="AE783" s="85"/>
    </row>
    <row r="784" spans="23:31" ht="11.25">
      <c r="W784" s="3"/>
      <c r="X784" s="3"/>
      <c r="Z784" s="288"/>
      <c r="AA784" s="3"/>
      <c r="AE784" s="85"/>
    </row>
    <row r="785" spans="23:31" ht="11.25">
      <c r="W785" s="3"/>
      <c r="X785" s="3"/>
      <c r="Z785" s="288"/>
      <c r="AA785" s="3"/>
      <c r="AE785" s="85"/>
    </row>
    <row r="786" spans="23:31" ht="11.25">
      <c r="W786" s="3"/>
      <c r="X786" s="3"/>
      <c r="Z786" s="288"/>
      <c r="AA786" s="3"/>
      <c r="AE786" s="85"/>
    </row>
    <row r="787" spans="23:31" ht="11.25">
      <c r="W787" s="3"/>
      <c r="X787" s="3"/>
      <c r="Z787" s="288"/>
      <c r="AA787" s="3"/>
      <c r="AE787" s="85"/>
    </row>
    <row r="788" spans="23:31" ht="11.25">
      <c r="W788" s="3"/>
      <c r="X788" s="3"/>
      <c r="Z788" s="288"/>
      <c r="AA788" s="3"/>
      <c r="AE788" s="85"/>
    </row>
    <row r="789" spans="23:31" ht="11.25">
      <c r="W789" s="3"/>
      <c r="X789" s="3"/>
      <c r="Z789" s="288"/>
      <c r="AA789" s="3"/>
      <c r="AE789" s="85"/>
    </row>
    <row r="790" spans="23:31" ht="11.25">
      <c r="W790" s="3"/>
      <c r="X790" s="3"/>
      <c r="Z790" s="288"/>
      <c r="AA790" s="3"/>
      <c r="AE790" s="85"/>
    </row>
    <row r="791" spans="23:31" ht="11.25">
      <c r="W791" s="3"/>
      <c r="X791" s="3"/>
      <c r="Z791" s="288"/>
      <c r="AA791" s="3"/>
      <c r="AE791" s="85"/>
    </row>
    <row r="792" spans="23:31" ht="11.25">
      <c r="W792" s="3"/>
      <c r="X792" s="3"/>
      <c r="Z792" s="288"/>
      <c r="AA792" s="3"/>
      <c r="AE792" s="85"/>
    </row>
    <row r="793" spans="23:31" ht="11.25">
      <c r="W793" s="3"/>
      <c r="X793" s="3"/>
      <c r="Z793" s="288"/>
      <c r="AA793" s="3"/>
      <c r="AE793" s="85"/>
    </row>
    <row r="794" spans="23:31" ht="11.25">
      <c r="W794" s="3"/>
      <c r="X794" s="3"/>
      <c r="Z794" s="288"/>
      <c r="AA794" s="3"/>
      <c r="AE794" s="85"/>
    </row>
    <row r="795" spans="23:31" ht="11.25">
      <c r="W795" s="3"/>
      <c r="X795" s="3"/>
      <c r="Z795" s="288"/>
      <c r="AA795" s="3"/>
      <c r="AE795" s="85"/>
    </row>
    <row r="796" spans="23:31" ht="11.25">
      <c r="W796" s="3"/>
      <c r="X796" s="3"/>
      <c r="Z796" s="288"/>
      <c r="AA796" s="3"/>
      <c r="AE796" s="85"/>
    </row>
    <row r="797" spans="23:31" ht="11.25">
      <c r="W797" s="3"/>
      <c r="X797" s="3"/>
      <c r="Z797" s="288"/>
      <c r="AA797" s="3"/>
      <c r="AE797" s="85"/>
    </row>
    <row r="798" spans="23:31" ht="11.25">
      <c r="W798" s="3"/>
      <c r="X798" s="3"/>
      <c r="Z798" s="288"/>
      <c r="AA798" s="3"/>
      <c r="AE798" s="85"/>
    </row>
    <row r="799" spans="23:31" ht="11.25">
      <c r="W799" s="3"/>
      <c r="X799" s="3"/>
      <c r="Z799" s="288"/>
      <c r="AA799" s="3"/>
      <c r="AE799" s="85"/>
    </row>
    <row r="800" spans="23:31" ht="11.25">
      <c r="W800" s="3"/>
      <c r="X800" s="3"/>
      <c r="Z800" s="288"/>
      <c r="AA800" s="3"/>
      <c r="AE800" s="85"/>
    </row>
    <row r="801" spans="23:31" ht="11.25">
      <c r="W801" s="3"/>
      <c r="X801" s="3"/>
      <c r="Z801" s="288"/>
      <c r="AA801" s="3"/>
      <c r="AE801" s="85"/>
    </row>
    <row r="802" spans="23:31" ht="11.25">
      <c r="W802" s="3"/>
      <c r="X802" s="3"/>
      <c r="Z802" s="288"/>
      <c r="AA802" s="3"/>
      <c r="AE802" s="85"/>
    </row>
    <row r="803" spans="23:31" ht="11.25">
      <c r="W803" s="3"/>
      <c r="X803" s="3"/>
      <c r="Z803" s="288"/>
      <c r="AA803" s="3"/>
      <c r="AE803" s="85"/>
    </row>
    <row r="804" spans="23:31" ht="11.25">
      <c r="W804" s="3"/>
      <c r="X804" s="3"/>
      <c r="Z804" s="288"/>
      <c r="AA804" s="3"/>
      <c r="AE804" s="85"/>
    </row>
    <row r="805" spans="23:31" ht="11.25">
      <c r="W805" s="3"/>
      <c r="X805" s="3"/>
      <c r="Z805" s="288"/>
      <c r="AA805" s="3"/>
      <c r="AE805" s="85"/>
    </row>
    <row r="806" spans="23:31" ht="11.25">
      <c r="W806" s="3"/>
      <c r="X806" s="3"/>
      <c r="Z806" s="288"/>
      <c r="AA806" s="3"/>
      <c r="AE806" s="85"/>
    </row>
    <row r="807" spans="23:31" ht="11.25">
      <c r="W807" s="3"/>
      <c r="X807" s="3"/>
      <c r="Z807" s="288"/>
      <c r="AA807" s="3"/>
      <c r="AE807" s="85"/>
    </row>
    <row r="808" spans="23:31" ht="11.25">
      <c r="W808" s="3"/>
      <c r="X808" s="3"/>
      <c r="Z808" s="288"/>
      <c r="AA808" s="3"/>
      <c r="AE808" s="85"/>
    </row>
    <row r="809" spans="23:31" ht="11.25">
      <c r="W809" s="3"/>
      <c r="X809" s="3"/>
      <c r="Z809" s="288"/>
      <c r="AA809" s="3"/>
      <c r="AE809" s="85"/>
    </row>
    <row r="810" spans="23:31" ht="11.25">
      <c r="W810" s="3"/>
      <c r="X810" s="3"/>
      <c r="Z810" s="288"/>
      <c r="AA810" s="3"/>
      <c r="AE810" s="85"/>
    </row>
    <row r="811" spans="23:31" ht="11.25">
      <c r="W811" s="3"/>
      <c r="X811" s="3"/>
      <c r="Z811" s="288"/>
      <c r="AA811" s="3"/>
      <c r="AE811" s="85"/>
    </row>
    <row r="812" spans="23:31" ht="11.25">
      <c r="W812" s="3"/>
      <c r="X812" s="3"/>
      <c r="Z812" s="288"/>
      <c r="AA812" s="3"/>
      <c r="AE812" s="85"/>
    </row>
    <row r="813" spans="23:31" ht="11.25">
      <c r="W813" s="3"/>
      <c r="X813" s="3"/>
      <c r="Z813" s="288"/>
      <c r="AA813" s="3"/>
      <c r="AE813" s="85"/>
    </row>
    <row r="814" spans="23:31" ht="11.25">
      <c r="W814" s="3"/>
      <c r="X814" s="3"/>
      <c r="Z814" s="288"/>
      <c r="AA814" s="3"/>
      <c r="AE814" s="85"/>
    </row>
    <row r="815" spans="23:31" ht="11.25">
      <c r="W815" s="3"/>
      <c r="X815" s="3"/>
      <c r="Z815" s="288"/>
      <c r="AA815" s="3"/>
      <c r="AE815" s="85"/>
    </row>
    <row r="816" spans="23:31" ht="11.25">
      <c r="W816" s="3"/>
      <c r="X816" s="3"/>
      <c r="Z816" s="288"/>
      <c r="AA816" s="3"/>
      <c r="AE816" s="85"/>
    </row>
    <row r="817" spans="23:31" ht="11.25">
      <c r="W817" s="3"/>
      <c r="X817" s="3"/>
      <c r="Z817" s="288"/>
      <c r="AA817" s="3"/>
      <c r="AE817" s="85"/>
    </row>
    <row r="818" spans="23:31" ht="11.25">
      <c r="W818" s="3"/>
      <c r="X818" s="3"/>
      <c r="Z818" s="288"/>
      <c r="AA818" s="3"/>
      <c r="AE818" s="85"/>
    </row>
    <row r="819" spans="23:31" ht="11.25">
      <c r="W819" s="3"/>
      <c r="X819" s="3"/>
      <c r="Z819" s="288"/>
      <c r="AA819" s="3"/>
      <c r="AE819" s="85"/>
    </row>
    <row r="820" spans="23:31" ht="11.25">
      <c r="W820" s="3"/>
      <c r="X820" s="3"/>
      <c r="Z820" s="288"/>
      <c r="AA820" s="3"/>
      <c r="AE820" s="85"/>
    </row>
    <row r="821" spans="23:31" ht="11.25">
      <c r="W821" s="3"/>
      <c r="X821" s="3"/>
      <c r="Z821" s="288"/>
      <c r="AA821" s="3"/>
      <c r="AE821" s="85"/>
    </row>
    <row r="822" spans="23:31" ht="11.25">
      <c r="W822" s="3"/>
      <c r="X822" s="3"/>
      <c r="Z822" s="288"/>
      <c r="AA822" s="3"/>
      <c r="AE822" s="85"/>
    </row>
    <row r="823" spans="23:31" ht="11.25">
      <c r="W823" s="3"/>
      <c r="X823" s="3"/>
      <c r="Z823" s="288"/>
      <c r="AA823" s="3"/>
      <c r="AE823" s="85"/>
    </row>
    <row r="824" spans="23:31" ht="11.25">
      <c r="W824" s="3"/>
      <c r="X824" s="3"/>
      <c r="Z824" s="288"/>
      <c r="AA824" s="3"/>
      <c r="AE824" s="85"/>
    </row>
    <row r="825" spans="23:31" ht="11.25">
      <c r="W825" s="3"/>
      <c r="X825" s="3"/>
      <c r="Z825" s="288"/>
      <c r="AA825" s="3"/>
      <c r="AE825" s="85"/>
    </row>
    <row r="826" spans="23:31" ht="11.25">
      <c r="W826" s="3"/>
      <c r="X826" s="3"/>
      <c r="Z826" s="288"/>
      <c r="AA826" s="3"/>
      <c r="AE826" s="85"/>
    </row>
    <row r="827" spans="23:31" ht="11.25">
      <c r="W827" s="3"/>
      <c r="X827" s="3"/>
      <c r="Z827" s="288"/>
      <c r="AA827" s="3"/>
      <c r="AE827" s="85"/>
    </row>
    <row r="828" spans="23:31" ht="11.25">
      <c r="W828" s="3"/>
      <c r="X828" s="3"/>
      <c r="Z828" s="288"/>
      <c r="AA828" s="3"/>
      <c r="AE828" s="85"/>
    </row>
    <row r="829" spans="23:31" ht="11.25">
      <c r="W829" s="3"/>
      <c r="X829" s="3"/>
      <c r="Z829" s="288"/>
      <c r="AA829" s="3"/>
      <c r="AE829" s="85"/>
    </row>
    <row r="830" spans="23:31" ht="11.25">
      <c r="W830" s="3"/>
      <c r="X830" s="3"/>
      <c r="Z830" s="288"/>
      <c r="AA830" s="3"/>
      <c r="AE830" s="85"/>
    </row>
    <row r="831" spans="23:31" ht="11.25">
      <c r="W831" s="3"/>
      <c r="X831" s="3"/>
      <c r="Z831" s="288"/>
      <c r="AA831" s="3"/>
      <c r="AE831" s="85"/>
    </row>
    <row r="832" spans="23:31" ht="11.25">
      <c r="W832" s="3"/>
      <c r="X832" s="3"/>
      <c r="Z832" s="288"/>
      <c r="AA832" s="3"/>
      <c r="AE832" s="85"/>
    </row>
    <row r="833" spans="23:31" ht="11.25">
      <c r="W833" s="3"/>
      <c r="X833" s="3"/>
      <c r="Z833" s="288"/>
      <c r="AA833" s="3"/>
      <c r="AE833" s="85"/>
    </row>
    <row r="834" spans="23:31" ht="11.25">
      <c r="W834" s="3"/>
      <c r="X834" s="3"/>
      <c r="Z834" s="288"/>
      <c r="AA834" s="3"/>
      <c r="AE834" s="85"/>
    </row>
    <row r="835" spans="23:31" ht="11.25">
      <c r="W835" s="3"/>
      <c r="X835" s="3"/>
      <c r="Z835" s="288"/>
      <c r="AA835" s="3"/>
      <c r="AE835" s="85"/>
    </row>
    <row r="836" spans="23:31" ht="11.25">
      <c r="W836" s="3"/>
      <c r="X836" s="3"/>
      <c r="Z836" s="288"/>
      <c r="AA836" s="3"/>
      <c r="AE836" s="85"/>
    </row>
    <row r="837" spans="23:31" ht="11.25">
      <c r="W837" s="3"/>
      <c r="X837" s="3"/>
      <c r="Z837" s="288"/>
      <c r="AA837" s="3"/>
      <c r="AE837" s="85"/>
    </row>
    <row r="838" spans="23:31" ht="11.25">
      <c r="W838" s="3"/>
      <c r="X838" s="3"/>
      <c r="Z838" s="288"/>
      <c r="AA838" s="3"/>
      <c r="AE838" s="85"/>
    </row>
    <row r="839" spans="23:31" ht="11.25">
      <c r="W839" s="3"/>
      <c r="X839" s="3"/>
      <c r="Z839" s="288"/>
      <c r="AA839" s="3"/>
      <c r="AE839" s="85"/>
    </row>
    <row r="840" spans="23:31" ht="11.25">
      <c r="W840" s="3"/>
      <c r="X840" s="3"/>
      <c r="Z840" s="288"/>
      <c r="AA840" s="3"/>
      <c r="AE840" s="85"/>
    </row>
    <row r="841" spans="23:31" ht="11.25">
      <c r="W841" s="3"/>
      <c r="X841" s="3"/>
      <c r="Z841" s="288"/>
      <c r="AA841" s="3"/>
      <c r="AE841" s="85"/>
    </row>
    <row r="842" spans="23:31" ht="11.25">
      <c r="W842" s="3"/>
      <c r="X842" s="3"/>
      <c r="Z842" s="288"/>
      <c r="AA842" s="3"/>
      <c r="AE842" s="85"/>
    </row>
    <row r="843" spans="23:31" ht="11.25">
      <c r="W843" s="3"/>
      <c r="X843" s="3"/>
      <c r="Z843" s="288"/>
      <c r="AA843" s="3"/>
      <c r="AE843" s="85"/>
    </row>
    <row r="844" spans="23:31" ht="11.25">
      <c r="W844" s="3"/>
      <c r="X844" s="3"/>
      <c r="Z844" s="288"/>
      <c r="AA844" s="3"/>
      <c r="AE844" s="85"/>
    </row>
    <row r="845" spans="23:31" ht="11.25">
      <c r="W845" s="3"/>
      <c r="X845" s="3"/>
      <c r="Z845" s="288"/>
      <c r="AA845" s="3"/>
      <c r="AE845" s="85"/>
    </row>
    <row r="846" spans="23:31" ht="11.25">
      <c r="W846" s="3"/>
      <c r="X846" s="3"/>
      <c r="Z846" s="288"/>
      <c r="AA846" s="3"/>
      <c r="AE846" s="85"/>
    </row>
    <row r="847" spans="23:31" ht="11.25">
      <c r="W847" s="3"/>
      <c r="X847" s="3"/>
      <c r="Z847" s="288"/>
      <c r="AA847" s="3"/>
      <c r="AE847" s="85"/>
    </row>
    <row r="848" spans="23:31" ht="11.25">
      <c r="W848" s="3"/>
      <c r="X848" s="3"/>
      <c r="Z848" s="288"/>
      <c r="AA848" s="3"/>
      <c r="AE848" s="85"/>
    </row>
    <row r="849" spans="23:31" ht="11.25">
      <c r="W849" s="3"/>
      <c r="X849" s="3"/>
      <c r="Z849" s="288"/>
      <c r="AA849" s="3"/>
      <c r="AE849" s="85"/>
    </row>
    <row r="850" spans="23:31" ht="11.25">
      <c r="W850" s="3"/>
      <c r="X850" s="3"/>
      <c r="Z850" s="288"/>
      <c r="AA850" s="3"/>
      <c r="AE850" s="85"/>
    </row>
    <row r="851" spans="23:31" ht="11.25">
      <c r="W851" s="3"/>
      <c r="X851" s="3"/>
      <c r="Z851" s="288"/>
      <c r="AA851" s="3"/>
      <c r="AE851" s="85"/>
    </row>
    <row r="852" spans="23:31" ht="11.25">
      <c r="W852" s="3"/>
      <c r="X852" s="3"/>
      <c r="Z852" s="288"/>
      <c r="AA852" s="3"/>
      <c r="AE852" s="85"/>
    </row>
    <row r="853" spans="23:31" ht="11.25">
      <c r="W853" s="3"/>
      <c r="X853" s="3"/>
      <c r="Z853" s="288"/>
      <c r="AA853" s="3"/>
      <c r="AE853" s="85"/>
    </row>
    <row r="854" spans="23:31" ht="11.25">
      <c r="W854" s="3"/>
      <c r="X854" s="3"/>
      <c r="Z854" s="288"/>
      <c r="AA854" s="3"/>
      <c r="AE854" s="85"/>
    </row>
    <row r="855" spans="23:31" ht="11.25">
      <c r="W855" s="3"/>
      <c r="X855" s="3"/>
      <c r="Z855" s="288"/>
      <c r="AA855" s="3"/>
      <c r="AE855" s="85"/>
    </row>
    <row r="856" spans="23:31" ht="11.25">
      <c r="W856" s="3"/>
      <c r="X856" s="3"/>
      <c r="Z856" s="288"/>
      <c r="AA856" s="3"/>
      <c r="AE856" s="85"/>
    </row>
    <row r="857" spans="23:31" ht="11.25">
      <c r="W857" s="3"/>
      <c r="X857" s="3"/>
      <c r="Z857" s="288"/>
      <c r="AA857" s="3"/>
      <c r="AE857" s="85"/>
    </row>
    <row r="858" spans="23:31" ht="11.25">
      <c r="W858" s="3"/>
      <c r="X858" s="3"/>
      <c r="Z858" s="288"/>
      <c r="AA858" s="3"/>
      <c r="AE858" s="85"/>
    </row>
    <row r="859" spans="23:31" ht="11.25">
      <c r="W859" s="3"/>
      <c r="X859" s="3"/>
      <c r="Z859" s="288"/>
      <c r="AA859" s="3"/>
      <c r="AE859" s="85"/>
    </row>
    <row r="860" spans="23:31" ht="11.25">
      <c r="W860" s="3"/>
      <c r="X860" s="3"/>
      <c r="Z860" s="288"/>
      <c r="AA860" s="3"/>
      <c r="AE860" s="85"/>
    </row>
    <row r="861" spans="23:31" ht="11.25">
      <c r="W861" s="3"/>
      <c r="X861" s="3"/>
      <c r="Z861" s="288"/>
      <c r="AA861" s="3"/>
      <c r="AE861" s="85"/>
    </row>
    <row r="862" spans="23:31" ht="11.25">
      <c r="W862" s="3"/>
      <c r="X862" s="3"/>
      <c r="Z862" s="288"/>
      <c r="AA862" s="3"/>
      <c r="AE862" s="85"/>
    </row>
    <row r="863" spans="23:31" ht="11.25">
      <c r="W863" s="3"/>
      <c r="X863" s="3"/>
      <c r="Z863" s="288"/>
      <c r="AA863" s="3"/>
      <c r="AE863" s="85"/>
    </row>
    <row r="864" spans="23:31" ht="11.25">
      <c r="W864" s="3"/>
      <c r="X864" s="3"/>
      <c r="Z864" s="288"/>
      <c r="AA864" s="3"/>
      <c r="AE864" s="85"/>
    </row>
    <row r="865" spans="23:31" ht="11.25">
      <c r="W865" s="3"/>
      <c r="X865" s="3"/>
      <c r="Z865" s="288"/>
      <c r="AA865" s="3"/>
      <c r="AE865" s="85"/>
    </row>
    <row r="866" spans="23:31" ht="11.25">
      <c r="W866" s="3"/>
      <c r="X866" s="3"/>
      <c r="Z866" s="288"/>
      <c r="AA866" s="3"/>
      <c r="AE866" s="85"/>
    </row>
    <row r="867" spans="23:31" ht="11.25">
      <c r="W867" s="3"/>
      <c r="X867" s="3"/>
      <c r="Z867" s="288"/>
      <c r="AA867" s="3"/>
      <c r="AE867" s="85"/>
    </row>
    <row r="868" spans="23:31" ht="11.25">
      <c r="W868" s="3"/>
      <c r="X868" s="3"/>
      <c r="Z868" s="288"/>
      <c r="AA868" s="3"/>
      <c r="AE868" s="85"/>
    </row>
    <row r="869" spans="23:31" ht="11.25">
      <c r="W869" s="3"/>
      <c r="X869" s="3"/>
      <c r="Z869" s="288"/>
      <c r="AA869" s="3"/>
      <c r="AE869" s="85"/>
    </row>
    <row r="870" spans="23:31" ht="11.25">
      <c r="W870" s="3"/>
      <c r="X870" s="3"/>
      <c r="Z870" s="288"/>
      <c r="AA870" s="3"/>
      <c r="AE870" s="85"/>
    </row>
    <row r="871" spans="23:31" ht="11.25">
      <c r="W871" s="3"/>
      <c r="X871" s="3"/>
      <c r="Z871" s="288"/>
      <c r="AA871" s="3"/>
      <c r="AE871" s="85"/>
    </row>
    <row r="872" spans="23:31" ht="11.25">
      <c r="W872" s="3"/>
      <c r="X872" s="3"/>
      <c r="Z872" s="288"/>
      <c r="AA872" s="3"/>
      <c r="AE872" s="85"/>
    </row>
    <row r="873" spans="23:31" ht="11.25">
      <c r="W873" s="3"/>
      <c r="X873" s="3"/>
      <c r="Z873" s="288"/>
      <c r="AA873" s="3"/>
      <c r="AE873" s="85"/>
    </row>
    <row r="874" spans="23:31" ht="11.25">
      <c r="W874" s="3"/>
      <c r="X874" s="3"/>
      <c r="Z874" s="288"/>
      <c r="AA874" s="3"/>
      <c r="AE874" s="85"/>
    </row>
    <row r="875" spans="23:31" ht="11.25">
      <c r="W875" s="3"/>
      <c r="X875" s="3"/>
      <c r="Z875" s="288"/>
      <c r="AA875" s="3"/>
      <c r="AE875" s="85"/>
    </row>
    <row r="876" spans="23:31" ht="11.25">
      <c r="W876" s="3"/>
      <c r="X876" s="3"/>
      <c r="Z876" s="288"/>
      <c r="AA876" s="3"/>
      <c r="AE876" s="85"/>
    </row>
    <row r="877" spans="23:31" ht="11.25">
      <c r="W877" s="3"/>
      <c r="X877" s="3"/>
      <c r="Z877" s="288"/>
      <c r="AA877" s="3"/>
      <c r="AE877" s="85"/>
    </row>
    <row r="878" spans="23:31" ht="11.25">
      <c r="W878" s="3"/>
      <c r="X878" s="3"/>
      <c r="Z878" s="288"/>
      <c r="AA878" s="3"/>
      <c r="AE878" s="85"/>
    </row>
    <row r="879" spans="23:31" ht="11.25">
      <c r="W879" s="3"/>
      <c r="X879" s="3"/>
      <c r="Z879" s="288"/>
      <c r="AA879" s="3"/>
      <c r="AE879" s="85"/>
    </row>
    <row r="880" spans="23:31" ht="11.25">
      <c r="W880" s="3"/>
      <c r="X880" s="3"/>
      <c r="Z880" s="288"/>
      <c r="AA880" s="3"/>
      <c r="AE880" s="85"/>
    </row>
    <row r="881" spans="23:31" ht="11.25">
      <c r="W881" s="3"/>
      <c r="X881" s="3"/>
      <c r="Z881" s="288"/>
      <c r="AA881" s="3"/>
      <c r="AE881" s="85"/>
    </row>
    <row r="882" spans="23:31" ht="11.25">
      <c r="W882" s="3"/>
      <c r="X882" s="3"/>
      <c r="Z882" s="288"/>
      <c r="AA882" s="3"/>
      <c r="AE882" s="85"/>
    </row>
    <row r="883" spans="23:31" ht="11.25">
      <c r="W883" s="3"/>
      <c r="X883" s="3"/>
      <c r="Z883" s="288"/>
      <c r="AA883" s="3"/>
      <c r="AE883" s="85"/>
    </row>
    <row r="884" spans="23:31" ht="11.25">
      <c r="W884" s="3"/>
      <c r="X884" s="3"/>
      <c r="Z884" s="288"/>
      <c r="AA884" s="3"/>
      <c r="AE884" s="85"/>
    </row>
    <row r="885" spans="23:31" ht="11.25">
      <c r="W885" s="3"/>
      <c r="X885" s="3"/>
      <c r="Z885" s="288"/>
      <c r="AA885" s="3"/>
      <c r="AE885" s="85"/>
    </row>
    <row r="886" spans="23:31" ht="11.25">
      <c r="W886" s="3"/>
      <c r="X886" s="3"/>
      <c r="Z886" s="288"/>
      <c r="AA886" s="3"/>
      <c r="AE886" s="85"/>
    </row>
    <row r="887" spans="23:31" ht="11.25">
      <c r="W887" s="3"/>
      <c r="X887" s="3"/>
      <c r="Z887" s="288"/>
      <c r="AA887" s="3"/>
      <c r="AE887" s="85"/>
    </row>
    <row r="888" spans="23:31" ht="11.25">
      <c r="W888" s="3"/>
      <c r="X888" s="3"/>
      <c r="Z888" s="288"/>
      <c r="AA888" s="3"/>
      <c r="AE888" s="85"/>
    </row>
    <row r="889" spans="23:31" ht="11.25">
      <c r="W889" s="3"/>
      <c r="X889" s="3"/>
      <c r="Z889" s="288"/>
      <c r="AA889" s="3"/>
      <c r="AE889" s="85"/>
    </row>
    <row r="890" spans="23:31" ht="11.25">
      <c r="W890" s="3"/>
      <c r="X890" s="3"/>
      <c r="Z890" s="288"/>
      <c r="AA890" s="3"/>
      <c r="AE890" s="85"/>
    </row>
    <row r="891" spans="23:31" ht="11.25">
      <c r="W891" s="3"/>
      <c r="X891" s="3"/>
      <c r="Z891" s="288"/>
      <c r="AA891" s="3"/>
      <c r="AE891" s="85"/>
    </row>
    <row r="892" spans="23:31" ht="11.25">
      <c r="W892" s="3"/>
      <c r="X892" s="3"/>
      <c r="Z892" s="288"/>
      <c r="AA892" s="3"/>
      <c r="AE892" s="85"/>
    </row>
    <row r="893" spans="23:31" ht="11.25">
      <c r="W893" s="3"/>
      <c r="X893" s="3"/>
      <c r="Z893" s="288"/>
      <c r="AA893" s="3"/>
      <c r="AE893" s="85"/>
    </row>
    <row r="894" spans="23:31" ht="11.25">
      <c r="W894" s="3"/>
      <c r="X894" s="3"/>
      <c r="Z894" s="288"/>
      <c r="AA894" s="3"/>
      <c r="AE894" s="85"/>
    </row>
    <row r="895" spans="23:31" ht="11.25">
      <c r="W895" s="3"/>
      <c r="X895" s="3"/>
      <c r="Z895" s="288"/>
      <c r="AA895" s="3"/>
      <c r="AE895" s="85"/>
    </row>
    <row r="896" spans="23:31" ht="11.25">
      <c r="W896" s="3"/>
      <c r="X896" s="3"/>
      <c r="Z896" s="288"/>
      <c r="AA896" s="3"/>
      <c r="AE896" s="85"/>
    </row>
    <row r="897" spans="23:31" ht="11.25">
      <c r="W897" s="3"/>
      <c r="X897" s="3"/>
      <c r="Z897" s="288"/>
      <c r="AA897" s="3"/>
      <c r="AE897" s="85"/>
    </row>
    <row r="898" spans="23:31" ht="11.25">
      <c r="W898" s="3"/>
      <c r="X898" s="3"/>
      <c r="Z898" s="288"/>
      <c r="AA898" s="3"/>
      <c r="AE898" s="85"/>
    </row>
    <row r="899" spans="23:31" ht="11.25">
      <c r="W899" s="3"/>
      <c r="X899" s="3"/>
      <c r="Z899" s="288"/>
      <c r="AA899" s="3"/>
      <c r="AE899" s="85"/>
    </row>
    <row r="900" spans="23:31" ht="11.25">
      <c r="W900" s="3"/>
      <c r="X900" s="3"/>
      <c r="Z900" s="288"/>
      <c r="AA900" s="3"/>
      <c r="AE900" s="85"/>
    </row>
    <row r="901" spans="23:31" ht="11.25">
      <c r="W901" s="3"/>
      <c r="X901" s="3"/>
      <c r="Z901" s="288"/>
      <c r="AA901" s="3"/>
      <c r="AE901" s="85"/>
    </row>
    <row r="902" spans="23:31" ht="11.25">
      <c r="W902" s="3"/>
      <c r="X902" s="3"/>
      <c r="Z902" s="288"/>
      <c r="AA902" s="3"/>
      <c r="AE902" s="85"/>
    </row>
    <row r="903" spans="23:31" ht="11.25">
      <c r="W903" s="3"/>
      <c r="X903" s="3"/>
      <c r="Z903" s="288"/>
      <c r="AA903" s="3"/>
      <c r="AE903" s="85"/>
    </row>
    <row r="904" spans="23:31" ht="11.25">
      <c r="W904" s="3"/>
      <c r="X904" s="3"/>
      <c r="Z904" s="288"/>
      <c r="AA904" s="3"/>
      <c r="AE904" s="85"/>
    </row>
    <row r="905" spans="23:31" ht="11.25">
      <c r="W905" s="3"/>
      <c r="X905" s="3"/>
      <c r="Z905" s="288"/>
      <c r="AA905" s="3"/>
      <c r="AE905" s="85"/>
    </row>
    <row r="906" spans="23:31" ht="11.25">
      <c r="W906" s="3"/>
      <c r="X906" s="3"/>
      <c r="Z906" s="288"/>
      <c r="AA906" s="3"/>
      <c r="AE906" s="85"/>
    </row>
    <row r="907" spans="23:31" ht="11.25">
      <c r="W907" s="3"/>
      <c r="X907" s="3"/>
      <c r="Z907" s="288"/>
      <c r="AA907" s="3"/>
      <c r="AE907" s="85"/>
    </row>
    <row r="908" spans="23:31" ht="11.25">
      <c r="W908" s="3"/>
      <c r="X908" s="3"/>
      <c r="Z908" s="288"/>
      <c r="AA908" s="3"/>
      <c r="AE908" s="85"/>
    </row>
    <row r="909" spans="23:31" ht="11.25">
      <c r="W909" s="3"/>
      <c r="X909" s="3"/>
      <c r="Z909" s="288"/>
      <c r="AA909" s="3"/>
      <c r="AE909" s="85"/>
    </row>
    <row r="910" spans="23:31" ht="11.25">
      <c r="W910" s="3"/>
      <c r="X910" s="3"/>
      <c r="Z910" s="288"/>
      <c r="AA910" s="3"/>
      <c r="AE910" s="85"/>
    </row>
    <row r="911" spans="23:31" ht="11.25">
      <c r="W911" s="3"/>
      <c r="X911" s="3"/>
      <c r="Z911" s="288"/>
      <c r="AA911" s="3"/>
      <c r="AE911" s="85"/>
    </row>
    <row r="912" spans="23:31" ht="11.25">
      <c r="W912" s="3"/>
      <c r="X912" s="3"/>
      <c r="Z912" s="288"/>
      <c r="AA912" s="3"/>
      <c r="AE912" s="85"/>
    </row>
    <row r="913" spans="23:31" ht="11.25">
      <c r="W913" s="3"/>
      <c r="X913" s="3"/>
      <c r="Z913" s="288"/>
      <c r="AA913" s="3"/>
      <c r="AE913" s="85"/>
    </row>
    <row r="914" spans="23:31" ht="11.25">
      <c r="W914" s="3"/>
      <c r="X914" s="3"/>
      <c r="Z914" s="288"/>
      <c r="AA914" s="3"/>
      <c r="AE914" s="85"/>
    </row>
    <row r="915" spans="23:31" ht="11.25">
      <c r="W915" s="3"/>
      <c r="X915" s="3"/>
      <c r="Z915" s="288"/>
      <c r="AA915" s="3"/>
      <c r="AE915" s="85"/>
    </row>
    <row r="916" spans="23:31" ht="11.25">
      <c r="W916" s="3"/>
      <c r="X916" s="3"/>
      <c r="Z916" s="288"/>
      <c r="AA916" s="3"/>
      <c r="AE916" s="85"/>
    </row>
    <row r="917" spans="23:31" ht="11.25">
      <c r="W917" s="3"/>
      <c r="X917" s="3"/>
      <c r="Z917" s="288"/>
      <c r="AA917" s="3"/>
      <c r="AE917" s="85"/>
    </row>
    <row r="918" spans="23:31" ht="11.25">
      <c r="W918" s="3"/>
      <c r="X918" s="3"/>
      <c r="Z918" s="288"/>
      <c r="AA918" s="3"/>
      <c r="AE918" s="85"/>
    </row>
    <row r="919" spans="23:31" ht="11.25">
      <c r="W919" s="3"/>
      <c r="X919" s="3"/>
      <c r="Z919" s="288"/>
      <c r="AA919" s="3"/>
      <c r="AE919" s="85"/>
    </row>
    <row r="920" spans="23:31" ht="11.25">
      <c r="W920" s="3"/>
      <c r="X920" s="3"/>
      <c r="Z920" s="288"/>
      <c r="AA920" s="3"/>
      <c r="AE920" s="85"/>
    </row>
    <row r="921" spans="23:31" ht="11.25">
      <c r="W921" s="3"/>
      <c r="X921" s="3"/>
      <c r="Z921" s="288"/>
      <c r="AA921" s="3"/>
      <c r="AE921" s="85"/>
    </row>
    <row r="922" spans="23:31" ht="11.25">
      <c r="W922" s="3"/>
      <c r="X922" s="3"/>
      <c r="Z922" s="288"/>
      <c r="AA922" s="3"/>
      <c r="AE922" s="85"/>
    </row>
    <row r="923" spans="23:31" ht="11.25">
      <c r="W923" s="3"/>
      <c r="X923" s="3"/>
      <c r="Z923" s="288"/>
      <c r="AA923" s="3"/>
      <c r="AE923" s="85"/>
    </row>
    <row r="924" spans="23:31" ht="11.25">
      <c r="W924" s="3"/>
      <c r="X924" s="3"/>
      <c r="Z924" s="288"/>
      <c r="AA924" s="3"/>
      <c r="AE924" s="85"/>
    </row>
    <row r="925" spans="23:31" ht="11.25">
      <c r="W925" s="3"/>
      <c r="X925" s="3"/>
      <c r="Z925" s="288"/>
      <c r="AA925" s="3"/>
      <c r="AE925" s="85"/>
    </row>
    <row r="926" spans="23:31" ht="11.25">
      <c r="W926" s="3"/>
      <c r="X926" s="3"/>
      <c r="Z926" s="288"/>
      <c r="AA926" s="3"/>
      <c r="AE926" s="85"/>
    </row>
    <row r="927" spans="23:31" ht="11.25">
      <c r="W927" s="3"/>
      <c r="X927" s="3"/>
      <c r="Z927" s="288"/>
      <c r="AA927" s="3"/>
      <c r="AE927" s="85"/>
    </row>
    <row r="928" spans="23:31" ht="11.25">
      <c r="W928" s="3"/>
      <c r="X928" s="3"/>
      <c r="Z928" s="288"/>
      <c r="AA928" s="3"/>
      <c r="AE928" s="85"/>
    </row>
    <row r="929" spans="23:31" ht="11.25">
      <c r="W929" s="3"/>
      <c r="X929" s="3"/>
      <c r="Z929" s="288"/>
      <c r="AA929" s="3"/>
      <c r="AE929" s="85"/>
    </row>
    <row r="930" spans="23:31" ht="11.25">
      <c r="W930" s="3"/>
      <c r="X930" s="3"/>
      <c r="Z930" s="288"/>
      <c r="AA930" s="3"/>
      <c r="AE930" s="85"/>
    </row>
    <row r="931" spans="23:31" ht="11.25">
      <c r="W931" s="3"/>
      <c r="X931" s="3"/>
      <c r="Z931" s="288"/>
      <c r="AA931" s="3"/>
      <c r="AE931" s="85"/>
    </row>
    <row r="932" spans="23:31" ht="11.25">
      <c r="W932" s="3"/>
      <c r="X932" s="3"/>
      <c r="Z932" s="288"/>
      <c r="AA932" s="3"/>
      <c r="AE932" s="85"/>
    </row>
    <row r="933" spans="23:31" ht="11.25">
      <c r="W933" s="3"/>
      <c r="X933" s="3"/>
      <c r="Z933" s="288"/>
      <c r="AA933" s="3"/>
      <c r="AE933" s="85"/>
    </row>
    <row r="934" spans="23:31" ht="11.25">
      <c r="W934" s="3"/>
      <c r="X934" s="3"/>
      <c r="Z934" s="288"/>
      <c r="AA934" s="3"/>
      <c r="AE934" s="85"/>
    </row>
    <row r="935" spans="23:31" ht="11.25">
      <c r="W935" s="3"/>
      <c r="X935" s="3"/>
      <c r="Z935" s="288"/>
      <c r="AA935" s="3"/>
      <c r="AE935" s="85"/>
    </row>
    <row r="936" spans="23:31" ht="11.25">
      <c r="W936" s="3"/>
      <c r="X936" s="3"/>
      <c r="Z936" s="288"/>
      <c r="AA936" s="3"/>
      <c r="AE936" s="85"/>
    </row>
    <row r="937" spans="23:31" ht="11.25">
      <c r="W937" s="3"/>
      <c r="X937" s="3"/>
      <c r="Z937" s="288"/>
      <c r="AA937" s="3"/>
      <c r="AE937" s="85"/>
    </row>
    <row r="938" spans="23:31" ht="11.25">
      <c r="W938" s="3"/>
      <c r="X938" s="3"/>
      <c r="Z938" s="288"/>
      <c r="AA938" s="3"/>
      <c r="AE938" s="85"/>
    </row>
    <row r="939" spans="23:31" ht="11.25">
      <c r="W939" s="3"/>
      <c r="X939" s="3"/>
      <c r="Z939" s="288"/>
      <c r="AA939" s="3"/>
      <c r="AE939" s="85"/>
    </row>
    <row r="940" spans="23:31" ht="11.25">
      <c r="W940" s="3"/>
      <c r="X940" s="3"/>
      <c r="Z940" s="288"/>
      <c r="AA940" s="3"/>
      <c r="AE940" s="85"/>
    </row>
    <row r="941" spans="23:31" ht="11.25">
      <c r="W941" s="3"/>
      <c r="X941" s="3"/>
      <c r="Z941" s="288"/>
      <c r="AA941" s="3"/>
      <c r="AE941" s="85"/>
    </row>
    <row r="942" spans="23:31" ht="11.25">
      <c r="W942" s="3"/>
      <c r="X942" s="3"/>
      <c r="Z942" s="288"/>
      <c r="AA942" s="3"/>
      <c r="AE942" s="85"/>
    </row>
    <row r="943" spans="23:31" ht="11.25">
      <c r="W943" s="3"/>
      <c r="X943" s="3"/>
      <c r="Z943" s="288"/>
      <c r="AA943" s="3"/>
      <c r="AE943" s="85"/>
    </row>
    <row r="944" spans="23:31" ht="11.25">
      <c r="W944" s="3"/>
      <c r="X944" s="3"/>
      <c r="Z944" s="288"/>
      <c r="AA944" s="3"/>
      <c r="AE944" s="85"/>
    </row>
    <row r="945" spans="23:31" ht="11.25">
      <c r="W945" s="3"/>
      <c r="X945" s="3"/>
      <c r="Z945" s="288"/>
      <c r="AA945" s="3"/>
      <c r="AE945" s="85"/>
    </row>
    <row r="946" spans="23:31" ht="11.25">
      <c r="W946" s="3"/>
      <c r="X946" s="3"/>
      <c r="Z946" s="288"/>
      <c r="AA946" s="3"/>
      <c r="AE946" s="85"/>
    </row>
    <row r="947" spans="23:31" ht="11.25">
      <c r="W947" s="3"/>
      <c r="X947" s="3"/>
      <c r="Z947" s="288"/>
      <c r="AA947" s="3"/>
      <c r="AE947" s="85"/>
    </row>
    <row r="948" spans="23:31" ht="11.25">
      <c r="W948" s="3"/>
      <c r="X948" s="3"/>
      <c r="Z948" s="288"/>
      <c r="AA948" s="3"/>
      <c r="AE948" s="85"/>
    </row>
    <row r="949" spans="23:31" ht="11.25">
      <c r="W949" s="3"/>
      <c r="X949" s="3"/>
      <c r="Z949" s="288"/>
      <c r="AA949" s="3"/>
      <c r="AE949" s="85"/>
    </row>
    <row r="950" spans="23:31" ht="11.25">
      <c r="W950" s="3"/>
      <c r="X950" s="3"/>
      <c r="Z950" s="288"/>
      <c r="AA950" s="3"/>
      <c r="AE950" s="85"/>
    </row>
    <row r="951" spans="23:31" ht="11.25">
      <c r="W951" s="3"/>
      <c r="X951" s="3"/>
      <c r="Z951" s="288"/>
      <c r="AA951" s="3"/>
      <c r="AE951" s="85"/>
    </row>
    <row r="952" spans="23:31" ht="11.25">
      <c r="W952" s="3"/>
      <c r="X952" s="3"/>
      <c r="Z952" s="288"/>
      <c r="AA952" s="3"/>
      <c r="AE952" s="85"/>
    </row>
    <row r="953" spans="23:31" ht="11.25">
      <c r="W953" s="3"/>
      <c r="X953" s="3"/>
      <c r="Z953" s="288"/>
      <c r="AA953" s="3"/>
      <c r="AE953" s="85"/>
    </row>
    <row r="954" spans="23:31" ht="11.25">
      <c r="W954" s="3"/>
      <c r="X954" s="3"/>
      <c r="Z954" s="288"/>
      <c r="AA954" s="3"/>
      <c r="AE954" s="85"/>
    </row>
    <row r="955" spans="23:31" ht="11.25">
      <c r="W955" s="3"/>
      <c r="X955" s="3"/>
      <c r="Z955" s="288"/>
      <c r="AA955" s="3"/>
      <c r="AE955" s="85"/>
    </row>
    <row r="956" spans="23:31" ht="11.25">
      <c r="W956" s="3"/>
      <c r="X956" s="3"/>
      <c r="Z956" s="288"/>
      <c r="AA956" s="3"/>
      <c r="AE956" s="85"/>
    </row>
    <row r="957" spans="23:31" ht="11.25">
      <c r="W957" s="3"/>
      <c r="X957" s="3"/>
      <c r="Z957" s="288"/>
      <c r="AA957" s="3"/>
      <c r="AE957" s="85"/>
    </row>
    <row r="958" spans="23:31" ht="11.25">
      <c r="W958" s="3"/>
      <c r="X958" s="3"/>
      <c r="Z958" s="288"/>
      <c r="AA958" s="3"/>
      <c r="AE958" s="85"/>
    </row>
    <row r="959" spans="23:31" ht="11.25">
      <c r="W959" s="3"/>
      <c r="X959" s="3"/>
      <c r="Z959" s="288"/>
      <c r="AA959" s="3"/>
      <c r="AE959" s="85"/>
    </row>
    <row r="960" spans="23:31" ht="11.25">
      <c r="W960" s="3"/>
      <c r="X960" s="3"/>
      <c r="Z960" s="288"/>
      <c r="AA960" s="3"/>
      <c r="AE960" s="85"/>
    </row>
    <row r="961" spans="23:31" ht="11.25">
      <c r="W961" s="3"/>
      <c r="X961" s="3"/>
      <c r="Z961" s="288"/>
      <c r="AA961" s="3"/>
      <c r="AE961" s="85"/>
    </row>
    <row r="962" spans="23:31" ht="11.25">
      <c r="W962" s="3"/>
      <c r="X962" s="3"/>
      <c r="Z962" s="288"/>
      <c r="AA962" s="3"/>
      <c r="AE962" s="85"/>
    </row>
    <row r="963" spans="23:31" ht="11.25">
      <c r="W963" s="3"/>
      <c r="X963" s="3"/>
      <c r="Z963" s="288"/>
      <c r="AA963" s="3"/>
      <c r="AE963" s="85"/>
    </row>
    <row r="964" spans="23:31" ht="11.25">
      <c r="W964" s="3"/>
      <c r="X964" s="3"/>
      <c r="Z964" s="288"/>
      <c r="AA964" s="3"/>
      <c r="AE964" s="85"/>
    </row>
    <row r="965" spans="23:31" ht="11.25">
      <c r="W965" s="3"/>
      <c r="X965" s="3"/>
      <c r="Z965" s="288"/>
      <c r="AA965" s="3"/>
      <c r="AE965" s="85"/>
    </row>
    <row r="966" spans="23:31" ht="11.25">
      <c r="W966" s="3"/>
      <c r="X966" s="3"/>
      <c r="Z966" s="288"/>
      <c r="AA966" s="3"/>
      <c r="AE966" s="85"/>
    </row>
    <row r="967" spans="23:31" ht="11.25">
      <c r="W967" s="3"/>
      <c r="X967" s="3"/>
      <c r="Z967" s="288"/>
      <c r="AA967" s="3"/>
      <c r="AE967" s="85"/>
    </row>
    <row r="968" spans="23:31" ht="11.25">
      <c r="W968" s="3"/>
      <c r="X968" s="3"/>
      <c r="Z968" s="288"/>
      <c r="AA968" s="3"/>
      <c r="AE968" s="85"/>
    </row>
    <row r="969" spans="23:31" ht="11.25">
      <c r="W969" s="3"/>
      <c r="X969" s="3"/>
      <c r="Z969" s="288"/>
      <c r="AA969" s="3"/>
      <c r="AE969" s="85"/>
    </row>
    <row r="970" spans="23:31" ht="11.25">
      <c r="W970" s="3"/>
      <c r="X970" s="3"/>
      <c r="Z970" s="288"/>
      <c r="AA970" s="3"/>
      <c r="AE970" s="85"/>
    </row>
    <row r="971" spans="23:31" ht="11.25">
      <c r="W971" s="3"/>
      <c r="X971" s="3"/>
      <c r="Z971" s="288"/>
      <c r="AA971" s="3"/>
      <c r="AE971" s="85"/>
    </row>
    <row r="972" spans="23:31" ht="11.25">
      <c r="W972" s="3"/>
      <c r="X972" s="3"/>
      <c r="Z972" s="288"/>
      <c r="AA972" s="3"/>
      <c r="AE972" s="85"/>
    </row>
    <row r="973" spans="23:31" ht="11.25">
      <c r="W973" s="3"/>
      <c r="X973" s="3"/>
      <c r="Z973" s="288"/>
      <c r="AA973" s="3"/>
      <c r="AE973" s="85"/>
    </row>
    <row r="974" spans="23:31" ht="11.25">
      <c r="W974" s="3"/>
      <c r="X974" s="3"/>
      <c r="Z974" s="288"/>
      <c r="AA974" s="3"/>
      <c r="AE974" s="85"/>
    </row>
    <row r="975" spans="23:31" ht="11.25">
      <c r="W975" s="3"/>
      <c r="X975" s="3"/>
      <c r="Z975" s="288"/>
      <c r="AA975" s="3"/>
      <c r="AE975" s="85"/>
    </row>
    <row r="976" spans="23:31" ht="11.25">
      <c r="W976" s="3"/>
      <c r="X976" s="3"/>
      <c r="Z976" s="288"/>
      <c r="AA976" s="3"/>
      <c r="AE976" s="85"/>
    </row>
    <row r="977" spans="23:31" ht="11.25">
      <c r="W977" s="3"/>
      <c r="X977" s="3"/>
      <c r="Z977" s="288"/>
      <c r="AA977" s="3"/>
      <c r="AE977" s="85"/>
    </row>
    <row r="978" spans="23:31" ht="11.25">
      <c r="W978" s="3"/>
      <c r="X978" s="3"/>
      <c r="Z978" s="288"/>
      <c r="AA978" s="3"/>
      <c r="AE978" s="85"/>
    </row>
    <row r="979" spans="23:31" ht="11.25">
      <c r="W979" s="3"/>
      <c r="X979" s="3"/>
      <c r="Z979" s="288"/>
      <c r="AA979" s="3"/>
      <c r="AE979" s="85"/>
    </row>
    <row r="980" spans="23:31" ht="11.25">
      <c r="W980" s="3"/>
      <c r="X980" s="3"/>
      <c r="Z980" s="288"/>
      <c r="AA980" s="3"/>
      <c r="AE980" s="85"/>
    </row>
    <row r="981" spans="23:31" ht="11.25">
      <c r="W981" s="3"/>
      <c r="X981" s="3"/>
      <c r="Z981" s="288"/>
      <c r="AA981" s="3"/>
      <c r="AE981" s="85"/>
    </row>
    <row r="982" spans="23:31" ht="11.25">
      <c r="W982" s="3"/>
      <c r="X982" s="3"/>
      <c r="Z982" s="288"/>
      <c r="AA982" s="3"/>
      <c r="AE982" s="85"/>
    </row>
    <row r="983" spans="23:31" ht="11.25">
      <c r="W983" s="3"/>
      <c r="X983" s="3"/>
      <c r="Z983" s="288"/>
      <c r="AA983" s="3"/>
      <c r="AE983" s="85"/>
    </row>
    <row r="984" spans="23:31" ht="11.25">
      <c r="W984" s="3"/>
      <c r="X984" s="3"/>
      <c r="Z984" s="288"/>
      <c r="AA984" s="3"/>
      <c r="AE984" s="85"/>
    </row>
    <row r="985" spans="23:31" ht="11.25">
      <c r="W985" s="3"/>
      <c r="X985" s="3"/>
      <c r="Z985" s="288"/>
      <c r="AA985" s="3"/>
      <c r="AE985" s="85"/>
    </row>
    <row r="986" spans="23:31" ht="11.25">
      <c r="W986" s="3"/>
      <c r="X986" s="3"/>
      <c r="Z986" s="288"/>
      <c r="AA986" s="3"/>
      <c r="AE986" s="85"/>
    </row>
    <row r="987" spans="23:31" ht="11.25">
      <c r="W987" s="3"/>
      <c r="X987" s="3"/>
      <c r="Z987" s="288"/>
      <c r="AA987" s="3"/>
      <c r="AE987" s="85"/>
    </row>
    <row r="988" spans="23:31" ht="11.25">
      <c r="W988" s="3"/>
      <c r="X988" s="3"/>
      <c r="Z988" s="288"/>
      <c r="AA988" s="3"/>
      <c r="AE988" s="85"/>
    </row>
    <row r="989" spans="23:31" ht="11.25">
      <c r="W989" s="3"/>
      <c r="X989" s="3"/>
      <c r="Z989" s="288"/>
      <c r="AA989" s="3"/>
      <c r="AE989" s="85"/>
    </row>
    <row r="990" spans="23:31" ht="11.25">
      <c r="W990" s="3"/>
      <c r="X990" s="3"/>
      <c r="Z990" s="288"/>
      <c r="AA990" s="3"/>
      <c r="AE990" s="85"/>
    </row>
    <row r="991" spans="23:31" ht="11.25">
      <c r="W991" s="3"/>
      <c r="X991" s="3"/>
      <c r="Z991" s="288"/>
      <c r="AA991" s="3"/>
      <c r="AE991" s="85"/>
    </row>
    <row r="992" spans="23:31" ht="11.25">
      <c r="W992" s="3"/>
      <c r="X992" s="3"/>
      <c r="Z992" s="288"/>
      <c r="AA992" s="3"/>
      <c r="AE992" s="85"/>
    </row>
    <row r="993" spans="23:31" ht="11.25">
      <c r="W993" s="3"/>
      <c r="X993" s="3"/>
      <c r="Z993" s="288"/>
      <c r="AA993" s="3"/>
      <c r="AE993" s="85"/>
    </row>
    <row r="994" spans="23:31" ht="11.25">
      <c r="W994" s="3"/>
      <c r="X994" s="3"/>
      <c r="Z994" s="288"/>
      <c r="AA994" s="3"/>
      <c r="AE994" s="85"/>
    </row>
    <row r="995" spans="23:31" ht="11.25">
      <c r="W995" s="3"/>
      <c r="X995" s="3"/>
      <c r="Z995" s="288"/>
      <c r="AA995" s="3"/>
      <c r="AE995" s="85"/>
    </row>
    <row r="996" spans="23:31" ht="11.25">
      <c r="W996" s="3"/>
      <c r="X996" s="3"/>
      <c r="Z996" s="288"/>
      <c r="AA996" s="3"/>
      <c r="AE996" s="85"/>
    </row>
    <row r="997" spans="23:31" ht="11.25">
      <c r="W997" s="3"/>
      <c r="X997" s="3"/>
      <c r="Z997" s="288"/>
      <c r="AA997" s="3"/>
      <c r="AE997" s="85"/>
    </row>
    <row r="998" spans="23:31" ht="11.25">
      <c r="W998" s="3"/>
      <c r="X998" s="3"/>
      <c r="Z998" s="288"/>
      <c r="AA998" s="3"/>
      <c r="AE998" s="85"/>
    </row>
    <row r="999" spans="23:31" ht="11.25">
      <c r="W999" s="3"/>
      <c r="X999" s="3"/>
      <c r="Z999" s="288"/>
      <c r="AA999" s="3"/>
      <c r="AE999" s="85"/>
    </row>
    <row r="1000" spans="23:31" ht="11.25">
      <c r="W1000" s="3"/>
      <c r="X1000" s="3"/>
      <c r="Z1000" s="288"/>
      <c r="AA1000" s="3"/>
      <c r="AE1000" s="85"/>
    </row>
    <row r="1001" spans="23:31" ht="11.25">
      <c r="W1001" s="3"/>
      <c r="X1001" s="3"/>
      <c r="Z1001" s="288"/>
      <c r="AA1001" s="3"/>
      <c r="AE1001" s="85"/>
    </row>
    <row r="1002" spans="23:31" ht="11.25">
      <c r="W1002" s="3"/>
      <c r="X1002" s="3"/>
      <c r="Z1002" s="288"/>
      <c r="AA1002" s="3"/>
      <c r="AE1002" s="85"/>
    </row>
    <row r="1003" spans="23:31" ht="11.25">
      <c r="W1003" s="3"/>
      <c r="X1003" s="3"/>
      <c r="Z1003" s="288"/>
      <c r="AA1003" s="3"/>
      <c r="AE1003" s="85"/>
    </row>
    <row r="1004" spans="23:31" ht="11.25">
      <c r="W1004" s="3"/>
      <c r="X1004" s="3"/>
      <c r="Z1004" s="288"/>
      <c r="AA1004" s="3"/>
      <c r="AE1004" s="85"/>
    </row>
    <row r="1005" spans="23:31" ht="11.25">
      <c r="W1005" s="3"/>
      <c r="X1005" s="3"/>
      <c r="Z1005" s="288"/>
      <c r="AA1005" s="3"/>
      <c r="AE1005" s="85"/>
    </row>
    <row r="1006" spans="23:31" ht="11.25">
      <c r="W1006" s="3"/>
      <c r="X1006" s="3"/>
      <c r="Z1006" s="288"/>
      <c r="AA1006" s="3"/>
      <c r="AE1006" s="85"/>
    </row>
    <row r="1007" spans="23:31" ht="11.25">
      <c r="W1007" s="3"/>
      <c r="X1007" s="3"/>
      <c r="Z1007" s="288"/>
      <c r="AA1007" s="3"/>
      <c r="AE1007" s="85"/>
    </row>
    <row r="1008" spans="23:31" ht="11.25">
      <c r="W1008" s="3"/>
      <c r="X1008" s="3"/>
      <c r="Z1008" s="288"/>
      <c r="AA1008" s="3"/>
      <c r="AE1008" s="85"/>
    </row>
    <row r="1009" spans="23:31" ht="11.25">
      <c r="W1009" s="3"/>
      <c r="X1009" s="3"/>
      <c r="Z1009" s="288"/>
      <c r="AA1009" s="3"/>
      <c r="AE1009" s="85"/>
    </row>
    <row r="1010" spans="23:31" ht="11.25">
      <c r="W1010" s="3"/>
      <c r="X1010" s="3"/>
      <c r="Z1010" s="288"/>
      <c r="AA1010" s="3"/>
      <c r="AE1010" s="85"/>
    </row>
    <row r="1011" spans="23:31" ht="11.25">
      <c r="W1011" s="3"/>
      <c r="X1011" s="3"/>
      <c r="Z1011" s="288"/>
      <c r="AA1011" s="3"/>
      <c r="AE1011" s="85"/>
    </row>
    <row r="1012" spans="23:31" ht="11.25">
      <c r="W1012" s="3"/>
      <c r="X1012" s="3"/>
      <c r="Z1012" s="288"/>
      <c r="AA1012" s="3"/>
      <c r="AE1012" s="85"/>
    </row>
    <row r="1013" spans="23:31" ht="11.25">
      <c r="W1013" s="3"/>
      <c r="X1013" s="3"/>
      <c r="Z1013" s="288"/>
      <c r="AA1013" s="3"/>
      <c r="AE1013" s="85"/>
    </row>
    <row r="1014" spans="23:31" ht="11.25">
      <c r="W1014" s="3"/>
      <c r="X1014" s="3"/>
      <c r="Z1014" s="288"/>
      <c r="AA1014" s="3"/>
      <c r="AE1014" s="85"/>
    </row>
    <row r="1015" spans="23:31" ht="11.25">
      <c r="W1015" s="3"/>
      <c r="X1015" s="3"/>
      <c r="Z1015" s="288"/>
      <c r="AA1015" s="3"/>
      <c r="AE1015" s="85"/>
    </row>
    <row r="1016" spans="23:31" ht="11.25">
      <c r="W1016" s="3"/>
      <c r="X1016" s="3"/>
      <c r="Z1016" s="288"/>
      <c r="AA1016" s="3"/>
      <c r="AE1016" s="85"/>
    </row>
    <row r="1017" spans="23:31" ht="11.25">
      <c r="W1017" s="3"/>
      <c r="X1017" s="3"/>
      <c r="Z1017" s="288"/>
      <c r="AA1017" s="3"/>
      <c r="AE1017" s="85"/>
    </row>
    <row r="1018" spans="23:31" ht="11.25">
      <c r="W1018" s="3"/>
      <c r="X1018" s="3"/>
      <c r="Z1018" s="288"/>
      <c r="AA1018" s="3"/>
      <c r="AE1018" s="85"/>
    </row>
    <row r="1019" spans="23:31" ht="11.25">
      <c r="W1019" s="3"/>
      <c r="X1019" s="3"/>
      <c r="Z1019" s="288"/>
      <c r="AA1019" s="3"/>
      <c r="AE1019" s="85"/>
    </row>
    <row r="1020" spans="23:31" ht="11.25">
      <c r="W1020" s="3"/>
      <c r="X1020" s="3"/>
      <c r="Z1020" s="288"/>
      <c r="AA1020" s="3"/>
      <c r="AE1020" s="85"/>
    </row>
    <row r="1021" spans="23:31" ht="11.25">
      <c r="W1021" s="3"/>
      <c r="X1021" s="3"/>
      <c r="Z1021" s="288"/>
      <c r="AA1021" s="3"/>
      <c r="AE1021" s="85"/>
    </row>
    <row r="1022" spans="23:31" ht="11.25">
      <c r="W1022" s="3"/>
      <c r="X1022" s="3"/>
      <c r="Z1022" s="288"/>
      <c r="AA1022" s="3"/>
      <c r="AE1022" s="85"/>
    </row>
    <row r="1023" spans="23:31" ht="11.25">
      <c r="W1023" s="3"/>
      <c r="X1023" s="3"/>
      <c r="Z1023" s="288"/>
      <c r="AA1023" s="3"/>
      <c r="AE1023" s="85"/>
    </row>
    <row r="1024" spans="23:31" ht="11.25">
      <c r="W1024" s="3"/>
      <c r="X1024" s="3"/>
      <c r="Z1024" s="288"/>
      <c r="AA1024" s="3"/>
      <c r="AE1024" s="85"/>
    </row>
    <row r="1025" spans="23:31" ht="11.25">
      <c r="W1025" s="3"/>
      <c r="X1025" s="3"/>
      <c r="Z1025" s="288"/>
      <c r="AA1025" s="3"/>
      <c r="AE1025" s="85"/>
    </row>
    <row r="1026" spans="23:31" ht="11.25">
      <c r="W1026" s="3"/>
      <c r="X1026" s="3"/>
      <c r="Z1026" s="288"/>
      <c r="AA1026" s="3"/>
      <c r="AE1026" s="85"/>
    </row>
    <row r="1027" spans="23:31" ht="11.25">
      <c r="W1027" s="3"/>
      <c r="X1027" s="3"/>
      <c r="Z1027" s="288"/>
      <c r="AA1027" s="3"/>
      <c r="AE1027" s="85"/>
    </row>
    <row r="1028" spans="23:31" ht="11.25">
      <c r="W1028" s="3"/>
      <c r="X1028" s="3"/>
      <c r="Z1028" s="288"/>
      <c r="AA1028" s="3"/>
      <c r="AE1028" s="85"/>
    </row>
    <row r="1029" spans="23:31" ht="11.25">
      <c r="W1029" s="3"/>
      <c r="X1029" s="3"/>
      <c r="Z1029" s="288"/>
      <c r="AA1029" s="3"/>
      <c r="AE1029" s="85"/>
    </row>
    <row r="1030" spans="23:31" ht="11.25">
      <c r="W1030" s="3"/>
      <c r="X1030" s="3"/>
      <c r="Z1030" s="288"/>
      <c r="AA1030" s="3"/>
      <c r="AE1030" s="85"/>
    </row>
    <row r="1031" spans="23:31" ht="11.25">
      <c r="W1031" s="3"/>
      <c r="X1031" s="3"/>
      <c r="Z1031" s="288"/>
      <c r="AA1031" s="3"/>
      <c r="AE1031" s="85"/>
    </row>
    <row r="1032" spans="23:31" ht="11.25">
      <c r="W1032" s="3"/>
      <c r="X1032" s="3"/>
      <c r="Z1032" s="288"/>
      <c r="AA1032" s="3"/>
      <c r="AE1032" s="85"/>
    </row>
    <row r="1033" spans="23:31" ht="11.25">
      <c r="W1033" s="3"/>
      <c r="X1033" s="3"/>
      <c r="Z1033" s="288"/>
      <c r="AA1033" s="3"/>
      <c r="AE1033" s="85"/>
    </row>
    <row r="1034" spans="23:31" ht="11.25">
      <c r="W1034" s="3"/>
      <c r="X1034" s="3"/>
      <c r="Z1034" s="288"/>
      <c r="AA1034" s="3"/>
      <c r="AE1034" s="85"/>
    </row>
    <row r="1035" spans="23:31" ht="11.25">
      <c r="W1035" s="3"/>
      <c r="X1035" s="3"/>
      <c r="Z1035" s="288"/>
      <c r="AA1035" s="3"/>
      <c r="AE1035" s="85"/>
    </row>
    <row r="1036" spans="23:31" ht="11.25">
      <c r="W1036" s="3"/>
      <c r="X1036" s="3"/>
      <c r="Z1036" s="288"/>
      <c r="AA1036" s="3"/>
      <c r="AE1036" s="85"/>
    </row>
    <row r="1037" spans="23:31" ht="11.25">
      <c r="W1037" s="3"/>
      <c r="X1037" s="3"/>
      <c r="Z1037" s="288"/>
      <c r="AA1037" s="3"/>
      <c r="AE1037" s="85"/>
    </row>
    <row r="1038" spans="23:31" ht="11.25">
      <c r="W1038" s="3"/>
      <c r="X1038" s="3"/>
      <c r="Z1038" s="288"/>
      <c r="AA1038" s="3"/>
      <c r="AE1038" s="85"/>
    </row>
    <row r="1039" spans="23:31" ht="11.25">
      <c r="W1039" s="3"/>
      <c r="X1039" s="3"/>
      <c r="Z1039" s="288"/>
      <c r="AA1039" s="3"/>
      <c r="AE1039" s="85"/>
    </row>
    <row r="1040" spans="23:31" ht="11.25">
      <c r="W1040" s="3"/>
      <c r="X1040" s="3"/>
      <c r="Z1040" s="288"/>
      <c r="AA1040" s="3"/>
      <c r="AE1040" s="85"/>
    </row>
    <row r="1041" spans="23:31" ht="11.25">
      <c r="W1041" s="3"/>
      <c r="X1041" s="3"/>
      <c r="Z1041" s="288"/>
      <c r="AA1041" s="3"/>
      <c r="AE1041" s="85"/>
    </row>
    <row r="1042" spans="23:31" ht="11.25">
      <c r="W1042" s="3"/>
      <c r="X1042" s="3"/>
      <c r="Z1042" s="288"/>
      <c r="AA1042" s="3"/>
      <c r="AE1042" s="85"/>
    </row>
    <row r="1043" spans="23:31" ht="11.25">
      <c r="W1043" s="3"/>
      <c r="X1043" s="3"/>
      <c r="Z1043" s="288"/>
      <c r="AA1043" s="3"/>
      <c r="AE1043" s="85"/>
    </row>
    <row r="1044" spans="23:31" ht="11.25">
      <c r="W1044" s="3"/>
      <c r="X1044" s="3"/>
      <c r="Z1044" s="288"/>
      <c r="AA1044" s="3"/>
      <c r="AE1044" s="85"/>
    </row>
    <row r="1045" spans="23:31" ht="11.25">
      <c r="W1045" s="3"/>
      <c r="X1045" s="3"/>
      <c r="Z1045" s="288"/>
      <c r="AA1045" s="3"/>
      <c r="AE1045" s="85"/>
    </row>
    <row r="1046" spans="23:31" ht="11.25">
      <c r="W1046" s="3"/>
      <c r="X1046" s="3"/>
      <c r="Z1046" s="288"/>
      <c r="AA1046" s="3"/>
      <c r="AE1046" s="85"/>
    </row>
    <row r="1047" spans="23:31" ht="11.25">
      <c r="W1047" s="3"/>
      <c r="X1047" s="3"/>
      <c r="Z1047" s="288"/>
      <c r="AA1047" s="3"/>
      <c r="AE1047" s="85"/>
    </row>
    <row r="1048" spans="23:31" ht="11.25">
      <c r="W1048" s="3"/>
      <c r="X1048" s="3"/>
      <c r="Z1048" s="288"/>
      <c r="AA1048" s="3"/>
      <c r="AE1048" s="85"/>
    </row>
    <row r="1049" spans="23:31" ht="11.25">
      <c r="W1049" s="3"/>
      <c r="X1049" s="3"/>
      <c r="Z1049" s="288"/>
      <c r="AA1049" s="3"/>
      <c r="AE1049" s="85"/>
    </row>
    <row r="1050" spans="23:31" ht="11.25">
      <c r="W1050" s="3"/>
      <c r="X1050" s="3"/>
      <c r="Z1050" s="288"/>
      <c r="AA1050" s="3"/>
      <c r="AE1050" s="85"/>
    </row>
    <row r="1051" spans="23:31" ht="11.25">
      <c r="W1051" s="3"/>
      <c r="X1051" s="3"/>
      <c r="Z1051" s="288"/>
      <c r="AA1051" s="3"/>
      <c r="AE1051" s="85"/>
    </row>
    <row r="1052" spans="23:31" ht="11.25">
      <c r="W1052" s="3"/>
      <c r="X1052" s="3"/>
      <c r="Z1052" s="288"/>
      <c r="AA1052" s="3"/>
      <c r="AE1052" s="85"/>
    </row>
    <row r="1053" spans="23:31" ht="11.25">
      <c r="W1053" s="3"/>
      <c r="X1053" s="3"/>
      <c r="Z1053" s="288"/>
      <c r="AA1053" s="3"/>
      <c r="AE1053" s="85"/>
    </row>
    <row r="1054" spans="23:31" ht="11.25">
      <c r="W1054" s="3"/>
      <c r="X1054" s="3"/>
      <c r="Z1054" s="288"/>
      <c r="AA1054" s="3"/>
      <c r="AE1054" s="85"/>
    </row>
    <row r="1055" spans="23:31" ht="11.25">
      <c r="W1055" s="3"/>
      <c r="X1055" s="3"/>
      <c r="Z1055" s="288"/>
      <c r="AA1055" s="3"/>
      <c r="AE1055" s="85"/>
    </row>
    <row r="1056" spans="23:31" ht="11.25">
      <c r="W1056" s="3"/>
      <c r="X1056" s="3"/>
      <c r="Z1056" s="288"/>
      <c r="AA1056" s="3"/>
      <c r="AE1056" s="85"/>
    </row>
    <row r="1057" spans="23:31" ht="11.25">
      <c r="W1057" s="3"/>
      <c r="X1057" s="3"/>
      <c r="Z1057" s="288"/>
      <c r="AA1057" s="3"/>
      <c r="AE1057" s="85"/>
    </row>
    <row r="1058" spans="23:31" ht="11.25">
      <c r="W1058" s="3"/>
      <c r="X1058" s="3"/>
      <c r="Z1058" s="288"/>
      <c r="AA1058" s="3"/>
      <c r="AE1058" s="85"/>
    </row>
    <row r="1059" spans="23:31" ht="11.25">
      <c r="W1059" s="3"/>
      <c r="X1059" s="3"/>
      <c r="Z1059" s="288"/>
      <c r="AA1059" s="3"/>
      <c r="AE1059" s="85"/>
    </row>
    <row r="1060" spans="23:31" ht="11.25">
      <c r="W1060" s="3"/>
      <c r="X1060" s="3"/>
      <c r="Z1060" s="288"/>
      <c r="AA1060" s="3"/>
      <c r="AE1060" s="85"/>
    </row>
    <row r="1061" spans="23:31" ht="11.25">
      <c r="W1061" s="3"/>
      <c r="X1061" s="3"/>
      <c r="Z1061" s="288"/>
      <c r="AA1061" s="3"/>
      <c r="AE1061" s="85"/>
    </row>
    <row r="1062" spans="23:31" ht="11.25">
      <c r="W1062" s="3"/>
      <c r="X1062" s="3"/>
      <c r="Z1062" s="288"/>
      <c r="AA1062" s="3"/>
      <c r="AE1062" s="85"/>
    </row>
    <row r="1063" spans="23:31" ht="11.25">
      <c r="W1063" s="3"/>
      <c r="X1063" s="3"/>
      <c r="Z1063" s="288"/>
      <c r="AA1063" s="3"/>
      <c r="AE1063" s="85"/>
    </row>
    <row r="1064" spans="23:31" ht="11.25">
      <c r="W1064" s="3"/>
      <c r="X1064" s="3"/>
      <c r="Z1064" s="288"/>
      <c r="AA1064" s="3"/>
      <c r="AE1064" s="85"/>
    </row>
    <row r="1065" spans="23:31" ht="11.25">
      <c r="W1065" s="3"/>
      <c r="X1065" s="3"/>
      <c r="Z1065" s="288"/>
      <c r="AA1065" s="3"/>
      <c r="AE1065" s="85"/>
    </row>
    <row r="1066" spans="23:31" ht="11.25">
      <c r="W1066" s="3"/>
      <c r="X1066" s="3"/>
      <c r="Z1066" s="288"/>
      <c r="AA1066" s="3"/>
      <c r="AE1066" s="85"/>
    </row>
    <row r="1067" spans="23:31" ht="11.25">
      <c r="W1067" s="3"/>
      <c r="X1067" s="3"/>
      <c r="Z1067" s="288"/>
      <c r="AA1067" s="3"/>
      <c r="AE1067" s="85"/>
    </row>
    <row r="1068" spans="23:31" ht="11.25">
      <c r="W1068" s="3"/>
      <c r="X1068" s="3"/>
      <c r="Z1068" s="288"/>
      <c r="AA1068" s="3"/>
      <c r="AE1068" s="85"/>
    </row>
    <row r="1069" spans="23:31" ht="11.25">
      <c r="W1069" s="3"/>
      <c r="X1069" s="3"/>
      <c r="Z1069" s="288"/>
      <c r="AA1069" s="3"/>
      <c r="AE1069" s="85"/>
    </row>
    <row r="1070" spans="23:31" ht="11.25">
      <c r="W1070" s="3"/>
      <c r="X1070" s="3"/>
      <c r="Z1070" s="288"/>
      <c r="AA1070" s="3"/>
      <c r="AE1070" s="85"/>
    </row>
    <row r="1071" spans="23:31" ht="11.25">
      <c r="W1071" s="3"/>
      <c r="X1071" s="3"/>
      <c r="Z1071" s="288"/>
      <c r="AA1071" s="3"/>
      <c r="AE1071" s="85"/>
    </row>
    <row r="1072" spans="23:31" ht="11.25">
      <c r="W1072" s="3"/>
      <c r="X1072" s="3"/>
      <c r="Z1072" s="288"/>
      <c r="AA1072" s="3"/>
      <c r="AE1072" s="85"/>
    </row>
    <row r="1073" spans="23:31" ht="11.25">
      <c r="W1073" s="3"/>
      <c r="X1073" s="3"/>
      <c r="Z1073" s="288"/>
      <c r="AA1073" s="3"/>
      <c r="AE1073" s="85"/>
    </row>
    <row r="1074" spans="23:31" ht="11.25">
      <c r="W1074" s="3"/>
      <c r="X1074" s="3"/>
      <c r="Z1074" s="288"/>
      <c r="AA1074" s="3"/>
      <c r="AE1074" s="85"/>
    </row>
    <row r="1075" spans="23:31" ht="11.25">
      <c r="W1075" s="3"/>
      <c r="X1075" s="3"/>
      <c r="Z1075" s="288"/>
      <c r="AA1075" s="3"/>
      <c r="AE1075" s="85"/>
    </row>
    <row r="1076" spans="23:31" ht="11.25">
      <c r="W1076" s="3"/>
      <c r="X1076" s="3"/>
      <c r="Z1076" s="288"/>
      <c r="AA1076" s="3"/>
      <c r="AE1076" s="85"/>
    </row>
    <row r="1077" spans="23:31" ht="11.25">
      <c r="W1077" s="3"/>
      <c r="X1077" s="3"/>
      <c r="Z1077" s="288"/>
      <c r="AA1077" s="3"/>
      <c r="AE1077" s="85"/>
    </row>
    <row r="1078" spans="23:31" ht="11.25">
      <c r="W1078" s="3"/>
      <c r="X1078" s="3"/>
      <c r="Z1078" s="288"/>
      <c r="AA1078" s="3"/>
      <c r="AE1078" s="85"/>
    </row>
    <row r="1079" spans="23:31" ht="11.25">
      <c r="W1079" s="3"/>
      <c r="X1079" s="3"/>
      <c r="Z1079" s="288"/>
      <c r="AA1079" s="3"/>
      <c r="AE1079" s="85"/>
    </row>
    <row r="1080" spans="23:31" ht="11.25">
      <c r="W1080" s="3"/>
      <c r="X1080" s="3"/>
      <c r="Z1080" s="288"/>
      <c r="AA1080" s="3"/>
      <c r="AE1080" s="85"/>
    </row>
    <row r="1081" spans="23:31" ht="11.25">
      <c r="W1081" s="3"/>
      <c r="X1081" s="3"/>
      <c r="Z1081" s="288"/>
      <c r="AA1081" s="3"/>
      <c r="AE1081" s="85"/>
    </row>
    <row r="1082" spans="23:31" ht="11.25">
      <c r="W1082" s="3"/>
      <c r="X1082" s="3"/>
      <c r="Z1082" s="288"/>
      <c r="AA1082" s="3"/>
      <c r="AE1082" s="85"/>
    </row>
    <row r="1083" spans="23:31" ht="11.25">
      <c r="W1083" s="3"/>
      <c r="X1083" s="3"/>
      <c r="Z1083" s="288"/>
      <c r="AA1083" s="3"/>
      <c r="AE1083" s="85"/>
    </row>
    <row r="1084" spans="23:31" ht="11.25">
      <c r="W1084" s="3"/>
      <c r="X1084" s="3"/>
      <c r="Z1084" s="288"/>
      <c r="AA1084" s="3"/>
      <c r="AE1084" s="85"/>
    </row>
    <row r="1085" spans="23:31" ht="11.25">
      <c r="W1085" s="3"/>
      <c r="X1085" s="3"/>
      <c r="Z1085" s="288"/>
      <c r="AA1085" s="3"/>
      <c r="AE1085" s="85"/>
    </row>
    <row r="1086" spans="23:31" ht="11.25">
      <c r="W1086" s="3"/>
      <c r="X1086" s="3"/>
      <c r="Z1086" s="288"/>
      <c r="AA1086" s="3"/>
      <c r="AE1086" s="85"/>
    </row>
    <row r="1087" spans="23:31" ht="11.25">
      <c r="W1087" s="3"/>
      <c r="X1087" s="3"/>
      <c r="Z1087" s="288"/>
      <c r="AA1087" s="3"/>
      <c r="AE1087" s="85"/>
    </row>
    <row r="1088" spans="23:31" ht="11.25">
      <c r="W1088" s="3"/>
      <c r="X1088" s="3"/>
      <c r="Z1088" s="288"/>
      <c r="AA1088" s="3"/>
      <c r="AE1088" s="85"/>
    </row>
    <row r="1089" spans="23:31" ht="11.25">
      <c r="W1089" s="3"/>
      <c r="X1089" s="3"/>
      <c r="Z1089" s="288"/>
      <c r="AA1089" s="3"/>
      <c r="AE1089" s="85"/>
    </row>
    <row r="1090" spans="23:31" ht="11.25">
      <c r="W1090" s="3"/>
      <c r="X1090" s="3"/>
      <c r="Z1090" s="288"/>
      <c r="AA1090" s="3"/>
      <c r="AE1090" s="85"/>
    </row>
    <row r="1091" spans="23:31" ht="11.25">
      <c r="W1091" s="3"/>
      <c r="X1091" s="3"/>
      <c r="Z1091" s="288"/>
      <c r="AA1091" s="3"/>
      <c r="AE1091" s="85"/>
    </row>
    <row r="1092" spans="23:31" ht="11.25">
      <c r="W1092" s="3"/>
      <c r="X1092" s="3"/>
      <c r="Z1092" s="288"/>
      <c r="AA1092" s="3"/>
      <c r="AE1092" s="85"/>
    </row>
    <row r="1093" spans="23:31" ht="11.25">
      <c r="W1093" s="3"/>
      <c r="X1093" s="3"/>
      <c r="Z1093" s="288"/>
      <c r="AA1093" s="3"/>
      <c r="AE1093" s="85"/>
    </row>
    <row r="1094" spans="23:31" ht="11.25">
      <c r="W1094" s="3"/>
      <c r="X1094" s="3"/>
      <c r="Z1094" s="288"/>
      <c r="AA1094" s="3"/>
      <c r="AE1094" s="85"/>
    </row>
    <row r="1095" spans="23:31" ht="11.25">
      <c r="W1095" s="3"/>
      <c r="X1095" s="3"/>
      <c r="Z1095" s="288"/>
      <c r="AA1095" s="3"/>
      <c r="AE1095" s="85"/>
    </row>
    <row r="1096" spans="23:31" ht="11.25">
      <c r="W1096" s="3"/>
      <c r="X1096" s="3"/>
      <c r="Z1096" s="288"/>
      <c r="AA1096" s="3"/>
      <c r="AE1096" s="85"/>
    </row>
    <row r="1097" spans="23:31" ht="11.25">
      <c r="W1097" s="3"/>
      <c r="X1097" s="3"/>
      <c r="Z1097" s="288"/>
      <c r="AA1097" s="3"/>
      <c r="AE1097" s="85"/>
    </row>
    <row r="1098" spans="23:31" ht="11.25">
      <c r="W1098" s="3"/>
      <c r="X1098" s="3"/>
      <c r="Z1098" s="288"/>
      <c r="AA1098" s="3"/>
      <c r="AE1098" s="85"/>
    </row>
    <row r="1099" spans="23:31" ht="11.25">
      <c r="W1099" s="3"/>
      <c r="X1099" s="3"/>
      <c r="Z1099" s="288"/>
      <c r="AA1099" s="3"/>
      <c r="AE1099" s="85"/>
    </row>
    <row r="1100" spans="23:31" ht="11.25">
      <c r="W1100" s="3"/>
      <c r="X1100" s="3"/>
      <c r="Z1100" s="288"/>
      <c r="AA1100" s="3"/>
      <c r="AE1100" s="85"/>
    </row>
    <row r="1101" spans="23:31" ht="11.25">
      <c r="W1101" s="3"/>
      <c r="X1101" s="3"/>
      <c r="Z1101" s="288"/>
      <c r="AA1101" s="3"/>
      <c r="AE1101" s="85"/>
    </row>
    <row r="1102" spans="23:31" ht="11.25">
      <c r="W1102" s="3"/>
      <c r="X1102" s="3"/>
      <c r="Z1102" s="288"/>
      <c r="AA1102" s="3"/>
      <c r="AE1102" s="85"/>
    </row>
    <row r="1103" spans="23:31" ht="11.25">
      <c r="W1103" s="3"/>
      <c r="X1103" s="3"/>
      <c r="Z1103" s="288"/>
      <c r="AA1103" s="3"/>
      <c r="AE1103" s="85"/>
    </row>
    <row r="1104" spans="23:31" ht="11.25">
      <c r="W1104" s="3"/>
      <c r="X1104" s="3"/>
      <c r="Z1104" s="288"/>
      <c r="AA1104" s="3"/>
      <c r="AE1104" s="85"/>
    </row>
    <row r="1105" spans="23:31" ht="11.25">
      <c r="W1105" s="3"/>
      <c r="X1105" s="3"/>
      <c r="Z1105" s="288"/>
      <c r="AA1105" s="3"/>
      <c r="AE1105" s="85"/>
    </row>
    <row r="1106" spans="23:31" ht="11.25">
      <c r="W1106" s="3"/>
      <c r="X1106" s="3"/>
      <c r="Z1106" s="288"/>
      <c r="AA1106" s="3"/>
      <c r="AE1106" s="85"/>
    </row>
    <row r="1107" spans="23:31" ht="11.25">
      <c r="W1107" s="3"/>
      <c r="X1107" s="3"/>
      <c r="Z1107" s="288"/>
      <c r="AA1107" s="3"/>
      <c r="AE1107" s="85"/>
    </row>
    <row r="1108" spans="23:31" ht="11.25">
      <c r="W1108" s="3"/>
      <c r="X1108" s="3"/>
      <c r="Z1108" s="288"/>
      <c r="AA1108" s="3"/>
      <c r="AE1108" s="85"/>
    </row>
    <row r="1109" spans="23:31" ht="11.25">
      <c r="W1109" s="3"/>
      <c r="X1109" s="3"/>
      <c r="Z1109" s="288"/>
      <c r="AA1109" s="3"/>
      <c r="AE1109" s="85"/>
    </row>
    <row r="1110" spans="23:31" ht="11.25">
      <c r="W1110" s="3"/>
      <c r="X1110" s="3"/>
      <c r="Z1110" s="288"/>
      <c r="AA1110" s="3"/>
      <c r="AE1110" s="85"/>
    </row>
    <row r="1111" spans="23:31" ht="11.25">
      <c r="W1111" s="3"/>
      <c r="X1111" s="3"/>
      <c r="Z1111" s="288"/>
      <c r="AA1111" s="3"/>
      <c r="AE1111" s="85"/>
    </row>
    <row r="1112" spans="23:31" ht="11.25">
      <c r="W1112" s="3"/>
      <c r="X1112" s="3"/>
      <c r="Z1112" s="288"/>
      <c r="AA1112" s="3"/>
      <c r="AE1112" s="85"/>
    </row>
    <row r="1113" spans="23:31" ht="11.25">
      <c r="W1113" s="3"/>
      <c r="X1113" s="3"/>
      <c r="Z1113" s="288"/>
      <c r="AA1113" s="3"/>
      <c r="AE1113" s="85"/>
    </row>
    <row r="1114" spans="23:31" ht="11.25">
      <c r="W1114" s="3"/>
      <c r="X1114" s="3"/>
      <c r="Z1114" s="288"/>
      <c r="AA1114" s="3"/>
      <c r="AE1114" s="85"/>
    </row>
    <row r="1115" spans="23:31" ht="11.25">
      <c r="W1115" s="3"/>
      <c r="X1115" s="3"/>
      <c r="Z1115" s="288"/>
      <c r="AA1115" s="3"/>
      <c r="AE1115" s="85"/>
    </row>
    <row r="1116" spans="23:31" ht="11.25">
      <c r="W1116" s="3"/>
      <c r="X1116" s="3"/>
      <c r="Z1116" s="288"/>
      <c r="AA1116" s="3"/>
      <c r="AE1116" s="85"/>
    </row>
    <row r="1117" spans="23:31" ht="11.25">
      <c r="W1117" s="3"/>
      <c r="X1117" s="3"/>
      <c r="Z1117" s="288"/>
      <c r="AA1117" s="3"/>
      <c r="AE1117" s="85"/>
    </row>
    <row r="1118" spans="23:31" ht="11.25">
      <c r="W1118" s="3"/>
      <c r="X1118" s="3"/>
      <c r="Z1118" s="288"/>
      <c r="AA1118" s="3"/>
      <c r="AE1118" s="85"/>
    </row>
    <row r="1119" spans="23:31" ht="11.25">
      <c r="W1119" s="3"/>
      <c r="X1119" s="3"/>
      <c r="Z1119" s="288"/>
      <c r="AA1119" s="3"/>
      <c r="AE1119" s="85"/>
    </row>
    <row r="1120" spans="23:31" ht="11.25">
      <c r="W1120" s="3"/>
      <c r="X1120" s="3"/>
      <c r="Z1120" s="288"/>
      <c r="AA1120" s="3"/>
      <c r="AE1120" s="85"/>
    </row>
    <row r="1121" spans="23:31" ht="11.25">
      <c r="W1121" s="3"/>
      <c r="X1121" s="3"/>
      <c r="Z1121" s="288"/>
      <c r="AA1121" s="3"/>
      <c r="AE1121" s="85"/>
    </row>
    <row r="1122" spans="23:31" ht="11.25">
      <c r="W1122" s="3"/>
      <c r="X1122" s="3"/>
      <c r="Z1122" s="288"/>
      <c r="AA1122" s="3"/>
      <c r="AE1122" s="85"/>
    </row>
    <row r="1123" spans="23:31" ht="11.25">
      <c r="W1123" s="3"/>
      <c r="X1123" s="3"/>
      <c r="Z1123" s="288"/>
      <c r="AA1123" s="3"/>
      <c r="AE1123" s="85"/>
    </row>
    <row r="1124" spans="23:31" ht="11.25">
      <c r="W1124" s="3"/>
      <c r="X1124" s="3"/>
      <c r="Z1124" s="288"/>
      <c r="AA1124" s="3"/>
      <c r="AE1124" s="85"/>
    </row>
    <row r="1125" spans="23:31" ht="11.25">
      <c r="W1125" s="3"/>
      <c r="X1125" s="3"/>
      <c r="Z1125" s="288"/>
      <c r="AA1125" s="3"/>
      <c r="AE1125" s="85"/>
    </row>
    <row r="1126" spans="23:31" ht="11.25">
      <c r="W1126" s="3"/>
      <c r="X1126" s="3"/>
      <c r="Z1126" s="288"/>
      <c r="AA1126" s="3"/>
      <c r="AE1126" s="85"/>
    </row>
    <row r="1127" spans="23:31" ht="11.25">
      <c r="W1127" s="3"/>
      <c r="X1127" s="3"/>
      <c r="Z1127" s="288"/>
      <c r="AA1127" s="3"/>
      <c r="AE1127" s="85"/>
    </row>
    <row r="1128" spans="23:31" ht="11.25">
      <c r="W1128" s="3"/>
      <c r="X1128" s="3"/>
      <c r="Z1128" s="288"/>
      <c r="AA1128" s="3"/>
      <c r="AE1128" s="85"/>
    </row>
    <row r="1129" spans="23:31" ht="11.25">
      <c r="W1129" s="3"/>
      <c r="X1129" s="3"/>
      <c r="Z1129" s="288"/>
      <c r="AA1129" s="3"/>
      <c r="AE1129" s="85"/>
    </row>
    <row r="1130" spans="23:31" ht="11.25">
      <c r="W1130" s="3"/>
      <c r="X1130" s="3"/>
      <c r="Z1130" s="288"/>
      <c r="AA1130" s="3"/>
      <c r="AE1130" s="85"/>
    </row>
    <row r="1131" spans="23:31" ht="11.25">
      <c r="W1131" s="3"/>
      <c r="X1131" s="3"/>
      <c r="Z1131" s="288"/>
      <c r="AA1131" s="3"/>
      <c r="AE1131" s="85"/>
    </row>
    <row r="1132" spans="23:31" ht="11.25">
      <c r="W1132" s="3"/>
      <c r="X1132" s="3"/>
      <c r="Z1132" s="288"/>
      <c r="AA1132" s="3"/>
      <c r="AE1132" s="85"/>
    </row>
    <row r="1133" spans="23:31" ht="11.25">
      <c r="W1133" s="3"/>
      <c r="X1133" s="3"/>
      <c r="Z1133" s="288"/>
      <c r="AA1133" s="3"/>
      <c r="AE1133" s="85"/>
    </row>
    <row r="1134" spans="23:31" ht="11.25">
      <c r="W1134" s="3"/>
      <c r="X1134" s="3"/>
      <c r="Z1134" s="288"/>
      <c r="AA1134" s="3"/>
      <c r="AE1134" s="85"/>
    </row>
    <row r="1135" spans="23:31" ht="11.25">
      <c r="W1135" s="3"/>
      <c r="X1135" s="3"/>
      <c r="Z1135" s="288"/>
      <c r="AA1135" s="3"/>
      <c r="AE1135" s="85"/>
    </row>
    <row r="1136" spans="23:31" ht="11.25">
      <c r="W1136" s="3"/>
      <c r="X1136" s="3"/>
      <c r="Z1136" s="288"/>
      <c r="AA1136" s="3"/>
      <c r="AE1136" s="85"/>
    </row>
    <row r="1137" spans="23:31" ht="11.25">
      <c r="W1137" s="3"/>
      <c r="X1137" s="3"/>
      <c r="Z1137" s="288"/>
      <c r="AA1137" s="3"/>
      <c r="AE1137" s="85"/>
    </row>
    <row r="1138" spans="23:31" ht="11.25">
      <c r="W1138" s="3"/>
      <c r="X1138" s="3"/>
      <c r="Z1138" s="288"/>
      <c r="AA1138" s="3"/>
      <c r="AE1138" s="85"/>
    </row>
    <row r="1139" spans="23:31" ht="11.25">
      <c r="W1139" s="3"/>
      <c r="X1139" s="3"/>
      <c r="Z1139" s="288"/>
      <c r="AA1139" s="3"/>
      <c r="AE1139" s="85"/>
    </row>
    <row r="1140" spans="23:31" ht="11.25">
      <c r="W1140" s="3"/>
      <c r="X1140" s="3"/>
      <c r="Z1140" s="288"/>
      <c r="AA1140" s="3"/>
      <c r="AE1140" s="85"/>
    </row>
    <row r="1141" spans="23:31" ht="11.25">
      <c r="W1141" s="3"/>
      <c r="X1141" s="3"/>
      <c r="Z1141" s="288"/>
      <c r="AA1141" s="3"/>
      <c r="AE1141" s="85"/>
    </row>
    <row r="1142" spans="23:31" ht="11.25">
      <c r="W1142" s="3"/>
      <c r="X1142" s="3"/>
      <c r="Z1142" s="288"/>
      <c r="AA1142" s="3"/>
      <c r="AE1142" s="85"/>
    </row>
    <row r="1143" spans="23:31" ht="11.25">
      <c r="W1143" s="3"/>
      <c r="X1143" s="3"/>
      <c r="Z1143" s="288"/>
      <c r="AA1143" s="3"/>
      <c r="AE1143" s="85"/>
    </row>
    <row r="1144" spans="23:31" ht="11.25">
      <c r="W1144" s="3"/>
      <c r="X1144" s="3"/>
      <c r="Z1144" s="288"/>
      <c r="AA1144" s="3"/>
      <c r="AE1144" s="85"/>
    </row>
    <row r="1145" spans="23:31" ht="11.25">
      <c r="W1145" s="3"/>
      <c r="X1145" s="3"/>
      <c r="Z1145" s="288"/>
      <c r="AA1145" s="3"/>
      <c r="AE1145" s="85"/>
    </row>
    <row r="1146" spans="23:31" ht="11.25">
      <c r="W1146" s="3"/>
      <c r="X1146" s="3"/>
      <c r="Z1146" s="288"/>
      <c r="AA1146" s="3"/>
      <c r="AE1146" s="85"/>
    </row>
    <row r="1147" spans="23:31" ht="11.25">
      <c r="W1147" s="3"/>
      <c r="X1147" s="3"/>
      <c r="Z1147" s="288"/>
      <c r="AA1147" s="3"/>
      <c r="AE1147" s="85"/>
    </row>
    <row r="1148" spans="23:31" ht="11.25">
      <c r="W1148" s="3"/>
      <c r="X1148" s="3"/>
      <c r="Z1148" s="288"/>
      <c r="AA1148" s="3"/>
      <c r="AE1148" s="85"/>
    </row>
    <row r="1149" spans="23:31" ht="11.25">
      <c r="W1149" s="3"/>
      <c r="X1149" s="3"/>
      <c r="Z1149" s="288"/>
      <c r="AA1149" s="3"/>
      <c r="AE1149" s="85"/>
    </row>
    <row r="1150" spans="23:31" ht="11.25">
      <c r="W1150" s="3"/>
      <c r="X1150" s="3"/>
      <c r="Z1150" s="288"/>
      <c r="AA1150" s="3"/>
      <c r="AE1150" s="85"/>
    </row>
    <row r="1151" spans="23:31" ht="11.25">
      <c r="W1151" s="3"/>
      <c r="X1151" s="3"/>
      <c r="Z1151" s="288"/>
      <c r="AA1151" s="3"/>
      <c r="AE1151" s="85"/>
    </row>
    <row r="1152" spans="23:31" ht="11.25">
      <c r="W1152" s="3"/>
      <c r="X1152" s="3"/>
      <c r="Z1152" s="288"/>
      <c r="AA1152" s="3"/>
      <c r="AE1152" s="85"/>
    </row>
    <row r="1153" spans="23:31" ht="11.25">
      <c r="W1153" s="3"/>
      <c r="X1153" s="3"/>
      <c r="Z1153" s="288"/>
      <c r="AA1153" s="3"/>
      <c r="AE1153" s="85"/>
    </row>
    <row r="1154" spans="23:31" ht="11.25">
      <c r="W1154" s="3"/>
      <c r="X1154" s="3"/>
      <c r="Z1154" s="288"/>
      <c r="AA1154" s="3"/>
      <c r="AE1154" s="85"/>
    </row>
    <row r="1155" spans="23:31" ht="11.25">
      <c r="W1155" s="3"/>
      <c r="X1155" s="3"/>
      <c r="Z1155" s="288"/>
      <c r="AA1155" s="3"/>
      <c r="AE1155" s="85"/>
    </row>
    <row r="1156" spans="23:31" ht="11.25">
      <c r="W1156" s="3"/>
      <c r="X1156" s="3"/>
      <c r="Z1156" s="288"/>
      <c r="AA1156" s="3"/>
      <c r="AE1156" s="85"/>
    </row>
    <row r="1157" spans="23:31" ht="11.25">
      <c r="W1157" s="3"/>
      <c r="X1157" s="3"/>
      <c r="Z1157" s="288"/>
      <c r="AA1157" s="3"/>
      <c r="AE1157" s="85"/>
    </row>
    <row r="1158" spans="23:31" ht="11.25">
      <c r="W1158" s="3"/>
      <c r="X1158" s="3"/>
      <c r="Z1158" s="288"/>
      <c r="AA1158" s="3"/>
      <c r="AE1158" s="85"/>
    </row>
    <row r="1159" spans="23:31" ht="11.25">
      <c r="W1159" s="3"/>
      <c r="X1159" s="3"/>
      <c r="Z1159" s="288"/>
      <c r="AA1159" s="3"/>
      <c r="AE1159" s="85"/>
    </row>
    <row r="1160" spans="23:31" ht="11.25">
      <c r="W1160" s="3"/>
      <c r="X1160" s="3"/>
      <c r="Z1160" s="288"/>
      <c r="AA1160" s="3"/>
      <c r="AE1160" s="85"/>
    </row>
    <row r="1161" spans="23:31" ht="11.25">
      <c r="W1161" s="3"/>
      <c r="X1161" s="3"/>
      <c r="Z1161" s="288"/>
      <c r="AA1161" s="3"/>
      <c r="AE1161" s="85"/>
    </row>
    <row r="1162" spans="23:31" ht="11.25">
      <c r="W1162" s="3"/>
      <c r="X1162" s="3"/>
      <c r="Z1162" s="288"/>
      <c r="AA1162" s="3"/>
      <c r="AE1162" s="85"/>
    </row>
    <row r="1163" spans="23:31" ht="11.25">
      <c r="W1163" s="3"/>
      <c r="X1163" s="3"/>
      <c r="Z1163" s="288"/>
      <c r="AA1163" s="3"/>
      <c r="AE1163" s="85"/>
    </row>
    <row r="1164" spans="23:31" ht="11.25">
      <c r="W1164" s="3"/>
      <c r="X1164" s="3"/>
      <c r="Z1164" s="288"/>
      <c r="AA1164" s="3"/>
      <c r="AE1164" s="85"/>
    </row>
    <row r="1165" spans="23:31" ht="11.25">
      <c r="W1165" s="3"/>
      <c r="X1165" s="3"/>
      <c r="Z1165" s="288"/>
      <c r="AA1165" s="3"/>
      <c r="AE1165" s="85"/>
    </row>
    <row r="1166" spans="23:31" ht="11.25">
      <c r="W1166" s="3"/>
      <c r="X1166" s="3"/>
      <c r="Z1166" s="288"/>
      <c r="AA1166" s="3"/>
      <c r="AE1166" s="85"/>
    </row>
    <row r="1167" spans="23:31" ht="11.25">
      <c r="W1167" s="3"/>
      <c r="X1167" s="3"/>
      <c r="Z1167" s="288"/>
      <c r="AA1167" s="3"/>
      <c r="AE1167" s="85"/>
    </row>
    <row r="1168" spans="23:31" ht="11.25">
      <c r="W1168" s="3"/>
      <c r="X1168" s="3"/>
      <c r="Z1168" s="288"/>
      <c r="AA1168" s="3"/>
      <c r="AE1168" s="85"/>
    </row>
    <row r="1169" spans="23:31" ht="11.25">
      <c r="W1169" s="3"/>
      <c r="X1169" s="3"/>
      <c r="Z1169" s="288"/>
      <c r="AA1169" s="3"/>
      <c r="AE1169" s="85"/>
    </row>
    <row r="1170" spans="23:31" ht="11.25">
      <c r="W1170" s="3"/>
      <c r="X1170" s="3"/>
      <c r="Z1170" s="288"/>
      <c r="AA1170" s="3"/>
      <c r="AE1170" s="85"/>
    </row>
    <row r="1171" spans="23:31" ht="11.25">
      <c r="W1171" s="3"/>
      <c r="X1171" s="3"/>
      <c r="Z1171" s="288"/>
      <c r="AA1171" s="3"/>
      <c r="AE1171" s="85"/>
    </row>
    <row r="1172" spans="23:31" ht="11.25">
      <c r="W1172" s="3"/>
      <c r="X1172" s="3"/>
      <c r="Z1172" s="288"/>
      <c r="AA1172" s="3"/>
      <c r="AE1172" s="85"/>
    </row>
    <row r="1173" spans="23:31" ht="11.25">
      <c r="W1173" s="3"/>
      <c r="X1173" s="3"/>
      <c r="Z1173" s="288"/>
      <c r="AA1173" s="3"/>
      <c r="AE1173" s="85"/>
    </row>
    <row r="1174" spans="23:31" ht="11.25">
      <c r="W1174" s="3"/>
      <c r="X1174" s="3"/>
      <c r="Z1174" s="288"/>
      <c r="AA1174" s="3"/>
      <c r="AE1174" s="85"/>
    </row>
    <row r="1175" spans="23:31" ht="11.25">
      <c r="W1175" s="3"/>
      <c r="X1175" s="3"/>
      <c r="Z1175" s="288"/>
      <c r="AA1175" s="3"/>
      <c r="AE1175" s="85"/>
    </row>
    <row r="1176" spans="23:31" ht="11.25">
      <c r="W1176" s="3"/>
      <c r="X1176" s="3"/>
      <c r="Z1176" s="288"/>
      <c r="AA1176" s="3"/>
      <c r="AE1176" s="85"/>
    </row>
    <row r="1177" spans="23:31" ht="11.25">
      <c r="W1177" s="3"/>
      <c r="X1177" s="3"/>
      <c r="Z1177" s="288"/>
      <c r="AA1177" s="3"/>
      <c r="AE1177" s="85"/>
    </row>
    <row r="1178" spans="23:31" ht="11.25">
      <c r="W1178" s="3"/>
      <c r="X1178" s="3"/>
      <c r="Z1178" s="288"/>
      <c r="AA1178" s="3"/>
      <c r="AE1178" s="85"/>
    </row>
    <row r="1179" spans="23:31" ht="11.25">
      <c r="W1179" s="3"/>
      <c r="X1179" s="3"/>
      <c r="Z1179" s="288"/>
      <c r="AA1179" s="3"/>
      <c r="AE1179" s="85"/>
    </row>
    <row r="1180" spans="23:31" ht="11.25">
      <c r="W1180" s="3"/>
      <c r="X1180" s="3"/>
      <c r="Z1180" s="288"/>
      <c r="AA1180" s="3"/>
      <c r="AE1180" s="85"/>
    </row>
    <row r="1181" spans="23:31" ht="11.25">
      <c r="W1181" s="3"/>
      <c r="X1181" s="3"/>
      <c r="Z1181" s="288"/>
      <c r="AA1181" s="3"/>
      <c r="AE1181" s="85"/>
    </row>
    <row r="1182" spans="23:31" ht="11.25">
      <c r="W1182" s="3"/>
      <c r="X1182" s="3"/>
      <c r="Z1182" s="288"/>
      <c r="AA1182" s="3"/>
      <c r="AE1182" s="85"/>
    </row>
    <row r="1183" spans="23:31" ht="11.25">
      <c r="W1183" s="3"/>
      <c r="X1183" s="3"/>
      <c r="Z1183" s="288"/>
      <c r="AA1183" s="3"/>
      <c r="AE1183" s="85"/>
    </row>
    <row r="1184" spans="23:31" ht="11.25">
      <c r="W1184" s="3"/>
      <c r="X1184" s="3"/>
      <c r="Z1184" s="288"/>
      <c r="AA1184" s="3"/>
      <c r="AE1184" s="85"/>
    </row>
    <row r="1185" spans="23:31" ht="11.25">
      <c r="W1185" s="3"/>
      <c r="X1185" s="3"/>
      <c r="Z1185" s="288"/>
      <c r="AA1185" s="3"/>
      <c r="AE1185" s="85"/>
    </row>
    <row r="1186" spans="23:31" ht="11.25">
      <c r="W1186" s="3"/>
      <c r="X1186" s="3"/>
      <c r="Z1186" s="288"/>
      <c r="AA1186" s="3"/>
      <c r="AE1186" s="85"/>
    </row>
    <row r="1187" spans="23:31" ht="11.25">
      <c r="W1187" s="3"/>
      <c r="X1187" s="3"/>
      <c r="Z1187" s="288"/>
      <c r="AA1187" s="3"/>
      <c r="AE1187" s="85"/>
    </row>
    <row r="1188" spans="23:31" ht="11.25">
      <c r="W1188" s="3"/>
      <c r="X1188" s="3"/>
      <c r="Z1188" s="288"/>
      <c r="AA1188" s="3"/>
      <c r="AE1188" s="85"/>
    </row>
    <row r="1189" spans="23:31" ht="11.25">
      <c r="W1189" s="3"/>
      <c r="X1189" s="3"/>
      <c r="Z1189" s="288"/>
      <c r="AA1189" s="3"/>
      <c r="AE1189" s="85"/>
    </row>
    <row r="1190" spans="23:31" ht="11.25">
      <c r="W1190" s="3"/>
      <c r="X1190" s="3"/>
      <c r="Z1190" s="288"/>
      <c r="AA1190" s="3"/>
      <c r="AE1190" s="85"/>
    </row>
    <row r="1191" spans="23:31" ht="11.25">
      <c r="W1191" s="3"/>
      <c r="X1191" s="3"/>
      <c r="Z1191" s="288"/>
      <c r="AA1191" s="3"/>
      <c r="AE1191" s="85"/>
    </row>
    <row r="1192" spans="23:31" ht="11.25">
      <c r="W1192" s="3"/>
      <c r="X1192" s="3"/>
      <c r="Z1192" s="288"/>
      <c r="AA1192" s="3"/>
      <c r="AE1192" s="85"/>
    </row>
    <row r="1193" spans="23:31" ht="11.25">
      <c r="W1193" s="3"/>
      <c r="X1193" s="3"/>
      <c r="Z1193" s="288"/>
      <c r="AA1193" s="3"/>
      <c r="AE1193" s="85"/>
    </row>
    <row r="1194" spans="23:31" ht="11.25">
      <c r="W1194" s="3"/>
      <c r="X1194" s="3"/>
      <c r="Z1194" s="288"/>
      <c r="AA1194" s="3"/>
      <c r="AE1194" s="85"/>
    </row>
    <row r="1195" spans="23:31" ht="11.25">
      <c r="W1195" s="3"/>
      <c r="X1195" s="3"/>
      <c r="Z1195" s="288"/>
      <c r="AA1195" s="3"/>
      <c r="AE1195" s="85"/>
    </row>
    <row r="1196" spans="23:31" ht="11.25">
      <c r="W1196" s="3"/>
      <c r="X1196" s="3"/>
      <c r="Z1196" s="288"/>
      <c r="AA1196" s="3"/>
      <c r="AE1196" s="85"/>
    </row>
    <row r="1197" spans="23:31" ht="11.25">
      <c r="W1197" s="3"/>
      <c r="X1197" s="3"/>
      <c r="Z1197" s="288"/>
      <c r="AA1197" s="3"/>
      <c r="AE1197" s="85"/>
    </row>
    <row r="1198" spans="23:31" ht="11.25">
      <c r="W1198" s="3"/>
      <c r="X1198" s="3"/>
      <c r="Z1198" s="288"/>
      <c r="AA1198" s="3"/>
      <c r="AE1198" s="85"/>
    </row>
    <row r="1199" spans="23:31" ht="11.25">
      <c r="W1199" s="3"/>
      <c r="X1199" s="3"/>
      <c r="Z1199" s="288"/>
      <c r="AA1199" s="3"/>
      <c r="AE1199" s="85"/>
    </row>
    <row r="1200" spans="23:31" ht="11.25">
      <c r="W1200" s="3"/>
      <c r="X1200" s="3"/>
      <c r="Z1200" s="288"/>
      <c r="AA1200" s="3"/>
      <c r="AE1200" s="85"/>
    </row>
    <row r="1201" spans="23:31" ht="11.25">
      <c r="W1201" s="3"/>
      <c r="X1201" s="3"/>
      <c r="Z1201" s="288"/>
      <c r="AA1201" s="3"/>
      <c r="AE1201" s="85"/>
    </row>
    <row r="1202" spans="23:31" ht="11.25">
      <c r="W1202" s="3"/>
      <c r="X1202" s="3"/>
      <c r="Z1202" s="288"/>
      <c r="AA1202" s="3"/>
      <c r="AE1202" s="85"/>
    </row>
    <row r="1203" spans="23:31" ht="11.25">
      <c r="W1203" s="3"/>
      <c r="X1203" s="3"/>
      <c r="Z1203" s="288"/>
      <c r="AA1203" s="3"/>
      <c r="AE1203" s="85"/>
    </row>
    <row r="1204" spans="23:31" ht="11.25">
      <c r="W1204" s="3"/>
      <c r="X1204" s="3"/>
      <c r="Z1204" s="288"/>
      <c r="AA1204" s="3"/>
      <c r="AE1204" s="85"/>
    </row>
    <row r="1205" spans="23:31" ht="11.25">
      <c r="W1205" s="3"/>
      <c r="X1205" s="3"/>
      <c r="Z1205" s="288"/>
      <c r="AA1205" s="3"/>
      <c r="AE1205" s="85"/>
    </row>
    <row r="1206" spans="23:31" ht="11.25">
      <c r="W1206" s="3"/>
      <c r="X1206" s="3"/>
      <c r="Z1206" s="288"/>
      <c r="AA1206" s="3"/>
      <c r="AE1206" s="85"/>
    </row>
    <row r="1207" spans="23:31" ht="11.25">
      <c r="W1207" s="3"/>
      <c r="X1207" s="3"/>
      <c r="Z1207" s="288"/>
      <c r="AA1207" s="3"/>
      <c r="AE1207" s="85"/>
    </row>
    <row r="1208" spans="23:31" ht="11.25">
      <c r="W1208" s="3"/>
      <c r="X1208" s="3"/>
      <c r="Z1208" s="288"/>
      <c r="AA1208" s="3"/>
      <c r="AE1208" s="85"/>
    </row>
    <row r="1209" spans="23:31" ht="11.25">
      <c r="W1209" s="3"/>
      <c r="X1209" s="3"/>
      <c r="Z1209" s="288"/>
      <c r="AA1209" s="3"/>
      <c r="AE1209" s="85"/>
    </row>
    <row r="1210" spans="23:31" ht="11.25">
      <c r="W1210" s="3"/>
      <c r="X1210" s="3"/>
      <c r="Z1210" s="288"/>
      <c r="AA1210" s="3"/>
      <c r="AE1210" s="85"/>
    </row>
    <row r="1211" spans="23:31" ht="11.25">
      <c r="W1211" s="3"/>
      <c r="X1211" s="3"/>
      <c r="Z1211" s="288"/>
      <c r="AA1211" s="3"/>
      <c r="AE1211" s="85"/>
    </row>
    <row r="1212" spans="23:31" ht="11.25">
      <c r="W1212" s="3"/>
      <c r="X1212" s="3"/>
      <c r="Z1212" s="288"/>
      <c r="AA1212" s="3"/>
      <c r="AE1212" s="85"/>
    </row>
    <row r="1213" spans="23:31" ht="11.25">
      <c r="W1213" s="3"/>
      <c r="X1213" s="3"/>
      <c r="Z1213" s="288"/>
      <c r="AA1213" s="3"/>
      <c r="AE1213" s="85"/>
    </row>
    <row r="1214" spans="23:31" ht="11.25">
      <c r="W1214" s="3"/>
      <c r="X1214" s="3"/>
      <c r="Z1214" s="288"/>
      <c r="AA1214" s="3"/>
      <c r="AE1214" s="85"/>
    </row>
    <row r="1215" spans="23:31" ht="11.25">
      <c r="W1215" s="3"/>
      <c r="X1215" s="3"/>
      <c r="Z1215" s="288"/>
      <c r="AA1215" s="3"/>
      <c r="AE1215" s="85"/>
    </row>
    <row r="1216" spans="23:31" ht="11.25">
      <c r="W1216" s="3"/>
      <c r="X1216" s="3"/>
      <c r="Z1216" s="288"/>
      <c r="AA1216" s="3"/>
      <c r="AE1216" s="85"/>
    </row>
    <row r="1217" spans="23:31" ht="11.25">
      <c r="W1217" s="3"/>
      <c r="X1217" s="3"/>
      <c r="Z1217" s="288"/>
      <c r="AA1217" s="3"/>
      <c r="AE1217" s="85"/>
    </row>
    <row r="1218" spans="23:31" ht="11.25">
      <c r="W1218" s="3"/>
      <c r="X1218" s="3"/>
      <c r="Z1218" s="288"/>
      <c r="AA1218" s="3"/>
      <c r="AE1218" s="85"/>
    </row>
    <row r="1219" spans="23:31" ht="11.25">
      <c r="W1219" s="3"/>
      <c r="X1219" s="3"/>
      <c r="Z1219" s="288"/>
      <c r="AA1219" s="3"/>
      <c r="AE1219" s="85"/>
    </row>
    <row r="1220" spans="23:31" ht="11.25">
      <c r="W1220" s="3"/>
      <c r="X1220" s="3"/>
      <c r="Z1220" s="288"/>
      <c r="AA1220" s="3"/>
      <c r="AE1220" s="85"/>
    </row>
    <row r="1221" spans="23:31" ht="11.25">
      <c r="W1221" s="3"/>
      <c r="X1221" s="3"/>
      <c r="Z1221" s="288"/>
      <c r="AA1221" s="3"/>
      <c r="AE1221" s="85"/>
    </row>
    <row r="1222" spans="23:31" ht="11.25">
      <c r="W1222" s="3"/>
      <c r="X1222" s="3"/>
      <c r="Z1222" s="288"/>
      <c r="AA1222" s="3"/>
      <c r="AE1222" s="85"/>
    </row>
    <row r="1223" spans="23:31" ht="11.25">
      <c r="W1223" s="3"/>
      <c r="X1223" s="3"/>
      <c r="Z1223" s="288"/>
      <c r="AA1223" s="3"/>
      <c r="AE1223" s="85"/>
    </row>
    <row r="1224" spans="23:31" ht="11.25">
      <c r="W1224" s="3"/>
      <c r="X1224" s="3"/>
      <c r="Z1224" s="288"/>
      <c r="AA1224" s="3"/>
      <c r="AE1224" s="85"/>
    </row>
    <row r="1225" spans="23:31" ht="11.25">
      <c r="W1225" s="3"/>
      <c r="X1225" s="3"/>
      <c r="Z1225" s="288"/>
      <c r="AA1225" s="3"/>
      <c r="AE1225" s="85"/>
    </row>
    <row r="1226" spans="23:31" ht="11.25">
      <c r="W1226" s="3"/>
      <c r="X1226" s="3"/>
      <c r="Z1226" s="288"/>
      <c r="AA1226" s="3"/>
      <c r="AE1226" s="85"/>
    </row>
    <row r="1227" spans="23:31" ht="11.25">
      <c r="W1227" s="3"/>
      <c r="X1227" s="3"/>
      <c r="Z1227" s="288"/>
      <c r="AA1227" s="3"/>
      <c r="AE1227" s="85"/>
    </row>
    <row r="1228" spans="23:31" ht="11.25">
      <c r="W1228" s="3"/>
      <c r="X1228" s="3"/>
      <c r="Z1228" s="288"/>
      <c r="AA1228" s="3"/>
      <c r="AE1228" s="85"/>
    </row>
    <row r="1229" spans="23:31" ht="11.25">
      <c r="W1229" s="3"/>
      <c r="X1229" s="3"/>
      <c r="Z1229" s="288"/>
      <c r="AA1229" s="3"/>
      <c r="AE1229" s="85"/>
    </row>
    <row r="1230" spans="23:31" ht="11.25">
      <c r="W1230" s="3"/>
      <c r="X1230" s="3"/>
      <c r="Z1230" s="288"/>
      <c r="AA1230" s="3"/>
      <c r="AE1230" s="85"/>
    </row>
    <row r="1231" spans="23:31" ht="11.25">
      <c r="W1231" s="3"/>
      <c r="X1231" s="3"/>
      <c r="Z1231" s="288"/>
      <c r="AA1231" s="3"/>
      <c r="AE1231" s="85"/>
    </row>
    <row r="1232" spans="23:31" ht="11.25">
      <c r="W1232" s="3"/>
      <c r="X1232" s="3"/>
      <c r="Z1232" s="288"/>
      <c r="AA1232" s="3"/>
      <c r="AE1232" s="85"/>
    </row>
    <row r="1233" spans="23:31" ht="11.25">
      <c r="W1233" s="3"/>
      <c r="X1233" s="3"/>
      <c r="Z1233" s="288"/>
      <c r="AA1233" s="3"/>
      <c r="AE1233" s="85"/>
    </row>
    <row r="1234" spans="23:31" ht="11.25">
      <c r="W1234" s="3"/>
      <c r="X1234" s="3"/>
      <c r="Z1234" s="288"/>
      <c r="AA1234" s="3"/>
      <c r="AE1234" s="85"/>
    </row>
    <row r="1235" spans="23:31" ht="11.25">
      <c r="W1235" s="3"/>
      <c r="X1235" s="3"/>
      <c r="Z1235" s="288"/>
      <c r="AA1235" s="3"/>
      <c r="AE1235" s="85"/>
    </row>
    <row r="1236" spans="23:31" ht="11.25">
      <c r="W1236" s="3"/>
      <c r="X1236" s="3"/>
      <c r="Z1236" s="288"/>
      <c r="AA1236" s="3"/>
      <c r="AE1236" s="85"/>
    </row>
    <row r="1237" spans="23:31" ht="11.25">
      <c r="W1237" s="3"/>
      <c r="X1237" s="3"/>
      <c r="Z1237" s="288"/>
      <c r="AA1237" s="3"/>
      <c r="AE1237" s="85"/>
    </row>
    <row r="1238" spans="23:31" ht="11.25">
      <c r="W1238" s="3"/>
      <c r="X1238" s="3"/>
      <c r="Z1238" s="288"/>
      <c r="AA1238" s="3"/>
      <c r="AE1238" s="85"/>
    </row>
    <row r="1239" spans="23:31" ht="11.25">
      <c r="W1239" s="3"/>
      <c r="X1239" s="3"/>
      <c r="Z1239" s="288"/>
      <c r="AA1239" s="3"/>
      <c r="AE1239" s="85"/>
    </row>
    <row r="1240" spans="23:31" ht="11.25">
      <c r="W1240" s="3"/>
      <c r="X1240" s="3"/>
      <c r="Z1240" s="288"/>
      <c r="AA1240" s="3"/>
      <c r="AE1240" s="85"/>
    </row>
    <row r="1241" spans="23:31" ht="11.25">
      <c r="W1241" s="3"/>
      <c r="X1241" s="3"/>
      <c r="Z1241" s="288"/>
      <c r="AA1241" s="3"/>
      <c r="AE1241" s="85"/>
    </row>
    <row r="1242" spans="23:31" ht="11.25">
      <c r="W1242" s="3"/>
      <c r="X1242" s="3"/>
      <c r="Z1242" s="288"/>
      <c r="AA1242" s="3"/>
      <c r="AE1242" s="85"/>
    </row>
    <row r="1243" spans="23:31" ht="11.25">
      <c r="W1243" s="3"/>
      <c r="X1243" s="3"/>
      <c r="Z1243" s="288"/>
      <c r="AA1243" s="3"/>
      <c r="AE1243" s="85"/>
    </row>
    <row r="1244" spans="23:31" ht="11.25">
      <c r="W1244" s="3"/>
      <c r="X1244" s="3"/>
      <c r="Z1244" s="288"/>
      <c r="AA1244" s="3"/>
      <c r="AE1244" s="85"/>
    </row>
    <row r="1245" spans="23:31" ht="11.25">
      <c r="W1245" s="3"/>
      <c r="X1245" s="3"/>
      <c r="Z1245" s="288"/>
      <c r="AA1245" s="3"/>
      <c r="AE1245" s="85"/>
    </row>
    <row r="1246" spans="23:31" ht="11.25">
      <c r="W1246" s="3"/>
      <c r="X1246" s="3"/>
      <c r="Z1246" s="288"/>
      <c r="AA1246" s="3"/>
      <c r="AE1246" s="85"/>
    </row>
    <row r="1247" spans="23:31" ht="11.25">
      <c r="W1247" s="3"/>
      <c r="X1247" s="3"/>
      <c r="Z1247" s="288"/>
      <c r="AA1247" s="3"/>
      <c r="AE1247" s="85"/>
    </row>
    <row r="1248" spans="23:31" ht="11.25">
      <c r="W1248" s="3"/>
      <c r="X1248" s="3"/>
      <c r="Z1248" s="288"/>
      <c r="AA1248" s="3"/>
      <c r="AE1248" s="85"/>
    </row>
    <row r="1249" spans="23:31" ht="11.25">
      <c r="W1249" s="3"/>
      <c r="X1249" s="3"/>
      <c r="Z1249" s="288"/>
      <c r="AA1249" s="3"/>
      <c r="AE1249" s="85"/>
    </row>
    <row r="1250" spans="23:31" ht="11.25">
      <c r="W1250" s="3"/>
      <c r="X1250" s="3"/>
      <c r="Z1250" s="288"/>
      <c r="AA1250" s="3"/>
      <c r="AE1250" s="85"/>
    </row>
    <row r="1251" spans="23:31" ht="11.25">
      <c r="W1251" s="3"/>
      <c r="X1251" s="3"/>
      <c r="Z1251" s="288"/>
      <c r="AA1251" s="3"/>
      <c r="AE1251" s="85"/>
    </row>
    <row r="1252" spans="23:31" ht="11.25">
      <c r="W1252" s="3"/>
      <c r="X1252" s="3"/>
      <c r="Z1252" s="288"/>
      <c r="AA1252" s="3"/>
      <c r="AE1252" s="85"/>
    </row>
    <row r="1253" spans="23:31" ht="11.25">
      <c r="W1253" s="3"/>
      <c r="X1253" s="3"/>
      <c r="Z1253" s="288"/>
      <c r="AA1253" s="3"/>
      <c r="AE1253" s="85"/>
    </row>
    <row r="1254" spans="23:31" ht="11.25">
      <c r="W1254" s="3"/>
      <c r="X1254" s="3"/>
      <c r="Z1254" s="288"/>
      <c r="AA1254" s="3"/>
      <c r="AE1254" s="85"/>
    </row>
    <row r="1255" spans="23:31" ht="11.25">
      <c r="W1255" s="3"/>
      <c r="X1255" s="3"/>
      <c r="Z1255" s="288"/>
      <c r="AA1255" s="3"/>
      <c r="AE1255" s="85"/>
    </row>
    <row r="1256" spans="23:31" ht="11.25">
      <c r="W1256" s="3"/>
      <c r="X1256" s="3"/>
      <c r="Z1256" s="288"/>
      <c r="AA1256" s="3"/>
      <c r="AE1256" s="85"/>
    </row>
    <row r="1257" spans="23:31" ht="11.25">
      <c r="W1257" s="3"/>
      <c r="X1257" s="3"/>
      <c r="Z1257" s="288"/>
      <c r="AA1257" s="3"/>
      <c r="AE1257" s="85"/>
    </row>
    <row r="1258" spans="23:31" ht="11.25">
      <c r="W1258" s="3"/>
      <c r="X1258" s="3"/>
      <c r="Z1258" s="288"/>
      <c r="AA1258" s="3"/>
      <c r="AE1258" s="85"/>
    </row>
    <row r="1259" spans="23:31" ht="11.25">
      <c r="W1259" s="3"/>
      <c r="X1259" s="3"/>
      <c r="Z1259" s="288"/>
      <c r="AA1259" s="3"/>
      <c r="AE1259" s="85"/>
    </row>
    <row r="1260" spans="23:31" ht="11.25">
      <c r="W1260" s="3"/>
      <c r="X1260" s="3"/>
      <c r="Z1260" s="288"/>
      <c r="AA1260" s="3"/>
      <c r="AE1260" s="85"/>
    </row>
    <row r="1261" spans="23:31" ht="11.25">
      <c r="W1261" s="3"/>
      <c r="X1261" s="3"/>
      <c r="Z1261" s="288"/>
      <c r="AA1261" s="3"/>
      <c r="AE1261" s="85"/>
    </row>
    <row r="1262" spans="23:31" ht="11.25">
      <c r="W1262" s="3"/>
      <c r="X1262" s="3"/>
      <c r="Z1262" s="288"/>
      <c r="AA1262" s="3"/>
      <c r="AE1262" s="85"/>
    </row>
    <row r="1263" spans="23:31" ht="11.25">
      <c r="W1263" s="3"/>
      <c r="X1263" s="3"/>
      <c r="Z1263" s="288"/>
      <c r="AA1263" s="3"/>
      <c r="AE1263" s="85"/>
    </row>
    <row r="1264" spans="23:31" ht="11.25">
      <c r="W1264" s="3"/>
      <c r="X1264" s="3"/>
      <c r="Z1264" s="288"/>
      <c r="AA1264" s="3"/>
      <c r="AE1264" s="85"/>
    </row>
    <row r="1265" spans="23:31" ht="11.25">
      <c r="W1265" s="3"/>
      <c r="X1265" s="3"/>
      <c r="Z1265" s="288"/>
      <c r="AA1265" s="3"/>
      <c r="AE1265" s="85"/>
    </row>
    <row r="1266" spans="23:31" ht="11.25">
      <c r="W1266" s="3"/>
      <c r="X1266" s="3"/>
      <c r="Z1266" s="288"/>
      <c r="AA1266" s="3"/>
      <c r="AE1266" s="85"/>
    </row>
    <row r="1267" spans="23:31" ht="11.25">
      <c r="W1267" s="3"/>
      <c r="X1267" s="3"/>
      <c r="Z1267" s="288"/>
      <c r="AA1267" s="3"/>
      <c r="AE1267" s="85"/>
    </row>
    <row r="1268" spans="23:31" ht="11.25">
      <c r="W1268" s="3"/>
      <c r="X1268" s="3"/>
      <c r="Z1268" s="288"/>
      <c r="AA1268" s="3"/>
      <c r="AE1268" s="85"/>
    </row>
    <row r="1269" spans="23:31" ht="11.25">
      <c r="W1269" s="3"/>
      <c r="X1269" s="3"/>
      <c r="Z1269" s="288"/>
      <c r="AA1269" s="3"/>
      <c r="AE1269" s="85"/>
    </row>
    <row r="1270" spans="23:31" ht="11.25">
      <c r="W1270" s="3"/>
      <c r="X1270" s="3"/>
      <c r="Z1270" s="288"/>
      <c r="AA1270" s="3"/>
      <c r="AE1270" s="85"/>
    </row>
    <row r="1271" spans="23:31" ht="11.25">
      <c r="W1271" s="3"/>
      <c r="X1271" s="3"/>
      <c r="Z1271" s="288"/>
      <c r="AA1271" s="3"/>
      <c r="AE1271" s="85"/>
    </row>
    <row r="1272" spans="23:31" ht="11.25">
      <c r="W1272" s="3"/>
      <c r="X1272" s="3"/>
      <c r="Z1272" s="288"/>
      <c r="AA1272" s="3"/>
      <c r="AE1272" s="85"/>
    </row>
    <row r="1273" spans="23:31" ht="11.25">
      <c r="W1273" s="3"/>
      <c r="X1273" s="3"/>
      <c r="Z1273" s="288"/>
      <c r="AA1273" s="3"/>
      <c r="AE1273" s="85"/>
    </row>
    <row r="1274" spans="23:31" ht="11.25">
      <c r="W1274" s="3"/>
      <c r="X1274" s="3"/>
      <c r="Z1274" s="288"/>
      <c r="AA1274" s="3"/>
      <c r="AE1274" s="85"/>
    </row>
    <row r="1275" spans="23:31" ht="11.25">
      <c r="W1275" s="3"/>
      <c r="X1275" s="3"/>
      <c r="Z1275" s="288"/>
      <c r="AA1275" s="3"/>
      <c r="AE1275" s="85"/>
    </row>
    <row r="1276" spans="23:31" ht="11.25">
      <c r="W1276" s="3"/>
      <c r="X1276" s="3"/>
      <c r="Z1276" s="288"/>
      <c r="AA1276" s="3"/>
      <c r="AE1276" s="85"/>
    </row>
    <row r="1277" spans="23:31" ht="11.25">
      <c r="W1277" s="3"/>
      <c r="X1277" s="3"/>
      <c r="Z1277" s="288"/>
      <c r="AA1277" s="3"/>
      <c r="AE1277" s="85"/>
    </row>
    <row r="1278" spans="23:31" ht="11.25">
      <c r="W1278" s="3"/>
      <c r="X1278" s="3"/>
      <c r="Z1278" s="288"/>
      <c r="AA1278" s="3"/>
      <c r="AE1278" s="85"/>
    </row>
    <row r="1279" spans="23:31" ht="11.25">
      <c r="W1279" s="3"/>
      <c r="X1279" s="3"/>
      <c r="Z1279" s="288"/>
      <c r="AA1279" s="3"/>
      <c r="AE1279" s="85"/>
    </row>
    <row r="1280" spans="23:31" ht="11.25">
      <c r="W1280" s="3"/>
      <c r="X1280" s="3"/>
      <c r="Z1280" s="288"/>
      <c r="AA1280" s="3"/>
      <c r="AE1280" s="85"/>
    </row>
    <row r="1281" spans="23:31" ht="11.25">
      <c r="W1281" s="3"/>
      <c r="X1281" s="3"/>
      <c r="Z1281" s="288"/>
      <c r="AA1281" s="3"/>
      <c r="AE1281" s="85"/>
    </row>
    <row r="1282" spans="23:31" ht="11.25">
      <c r="W1282" s="3"/>
      <c r="X1282" s="3"/>
      <c r="Z1282" s="288"/>
      <c r="AA1282" s="3"/>
      <c r="AE1282" s="85"/>
    </row>
    <row r="1283" spans="23:31" ht="11.25">
      <c r="W1283" s="3"/>
      <c r="X1283" s="3"/>
      <c r="Z1283" s="288"/>
      <c r="AA1283" s="3"/>
      <c r="AE1283" s="85"/>
    </row>
    <row r="1284" spans="23:31" ht="11.25">
      <c r="W1284" s="3"/>
      <c r="X1284" s="3"/>
      <c r="Z1284" s="288"/>
      <c r="AA1284" s="3"/>
      <c r="AE1284" s="85"/>
    </row>
    <row r="1285" spans="23:31" ht="11.25">
      <c r="W1285" s="3"/>
      <c r="X1285" s="3"/>
      <c r="Z1285" s="288"/>
      <c r="AA1285" s="3"/>
      <c r="AE1285" s="85"/>
    </row>
    <row r="1286" spans="23:31" ht="11.25">
      <c r="W1286" s="3"/>
      <c r="X1286" s="3"/>
      <c r="Z1286" s="288"/>
      <c r="AA1286" s="3"/>
      <c r="AE1286" s="85"/>
    </row>
    <row r="1287" spans="23:31" ht="11.25">
      <c r="W1287" s="3"/>
      <c r="X1287" s="3"/>
      <c r="Z1287" s="288"/>
      <c r="AA1287" s="3"/>
      <c r="AE1287" s="85"/>
    </row>
    <row r="1288" spans="23:31" ht="11.25">
      <c r="W1288" s="3"/>
      <c r="X1288" s="3"/>
      <c r="Z1288" s="288"/>
      <c r="AA1288" s="3"/>
      <c r="AE1288" s="85"/>
    </row>
    <row r="1289" spans="23:31" ht="11.25">
      <c r="W1289" s="3"/>
      <c r="X1289" s="3"/>
      <c r="Z1289" s="288"/>
      <c r="AA1289" s="3"/>
      <c r="AE1289" s="85"/>
    </row>
    <row r="1290" spans="23:31" ht="11.25">
      <c r="W1290" s="3"/>
      <c r="X1290" s="3"/>
      <c r="Z1290" s="288"/>
      <c r="AA1290" s="3"/>
      <c r="AE1290" s="85"/>
    </row>
    <row r="1291" spans="23:31" ht="11.25">
      <c r="W1291" s="3"/>
      <c r="X1291" s="3"/>
      <c r="Z1291" s="288"/>
      <c r="AA1291" s="3"/>
      <c r="AE1291" s="85"/>
    </row>
    <row r="1292" spans="23:31" ht="11.25">
      <c r="W1292" s="3"/>
      <c r="X1292" s="3"/>
      <c r="Z1292" s="288"/>
      <c r="AA1292" s="3"/>
      <c r="AE1292" s="85"/>
    </row>
    <row r="1293" spans="23:31" ht="11.25">
      <c r="W1293" s="3"/>
      <c r="X1293" s="3"/>
      <c r="Z1293" s="288"/>
      <c r="AA1293" s="3"/>
      <c r="AE1293" s="85"/>
    </row>
    <row r="1294" spans="23:31" ht="11.25">
      <c r="W1294" s="3"/>
      <c r="X1294" s="3"/>
      <c r="Z1294" s="288"/>
      <c r="AA1294" s="3"/>
      <c r="AE1294" s="85"/>
    </row>
    <row r="1295" spans="23:31" ht="11.25">
      <c r="W1295" s="3"/>
      <c r="X1295" s="3"/>
      <c r="Z1295" s="288"/>
      <c r="AA1295" s="3"/>
      <c r="AE1295" s="85"/>
    </row>
    <row r="1296" spans="23:31" ht="11.25">
      <c r="W1296" s="3"/>
      <c r="X1296" s="3"/>
      <c r="Z1296" s="288"/>
      <c r="AA1296" s="3"/>
      <c r="AE1296" s="85"/>
    </row>
    <row r="1297" spans="23:31" ht="11.25">
      <c r="W1297" s="3"/>
      <c r="X1297" s="3"/>
      <c r="Z1297" s="288"/>
      <c r="AA1297" s="3"/>
      <c r="AE1297" s="85"/>
    </row>
    <row r="1298" spans="23:31" ht="11.25">
      <c r="W1298" s="3"/>
      <c r="X1298" s="3"/>
      <c r="Z1298" s="288"/>
      <c r="AA1298" s="3"/>
      <c r="AE1298" s="85"/>
    </row>
    <row r="1299" spans="23:31" ht="11.25">
      <c r="W1299" s="3"/>
      <c r="X1299" s="3"/>
      <c r="Z1299" s="288"/>
      <c r="AA1299" s="3"/>
      <c r="AE1299" s="85"/>
    </row>
    <row r="1300" spans="23:31" ht="11.25">
      <c r="W1300" s="3"/>
      <c r="X1300" s="3"/>
      <c r="Z1300" s="288"/>
      <c r="AA1300" s="3"/>
      <c r="AE1300" s="85"/>
    </row>
    <row r="1301" spans="23:31" ht="11.25">
      <c r="W1301" s="3"/>
      <c r="X1301" s="3"/>
      <c r="Z1301" s="288"/>
      <c r="AA1301" s="3"/>
      <c r="AE1301" s="85"/>
    </row>
    <row r="1302" spans="23:31" ht="11.25">
      <c r="W1302" s="3"/>
      <c r="X1302" s="3"/>
      <c r="Z1302" s="288"/>
      <c r="AA1302" s="3"/>
      <c r="AE1302" s="85"/>
    </row>
    <row r="1303" spans="23:31" ht="11.25">
      <c r="W1303" s="3"/>
      <c r="X1303" s="3"/>
      <c r="Z1303" s="288"/>
      <c r="AA1303" s="3"/>
      <c r="AE1303" s="85"/>
    </row>
    <row r="1304" spans="23:31" ht="11.25">
      <c r="W1304" s="3"/>
      <c r="X1304" s="3"/>
      <c r="Z1304" s="288"/>
      <c r="AA1304" s="3"/>
      <c r="AE1304" s="85"/>
    </row>
    <row r="1305" spans="23:31" ht="11.25">
      <c r="W1305" s="3"/>
      <c r="X1305" s="3"/>
      <c r="Z1305" s="288"/>
      <c r="AA1305" s="3"/>
      <c r="AE1305" s="85"/>
    </row>
    <row r="1306" spans="23:31" ht="11.25">
      <c r="W1306" s="3"/>
      <c r="X1306" s="3"/>
      <c r="Z1306" s="288"/>
      <c r="AA1306" s="3"/>
      <c r="AE1306" s="85"/>
    </row>
    <row r="1307" spans="23:31" ht="11.25">
      <c r="W1307" s="3"/>
      <c r="X1307" s="3"/>
      <c r="Z1307" s="288"/>
      <c r="AA1307" s="3"/>
      <c r="AE1307" s="85"/>
    </row>
    <row r="1308" spans="23:31" ht="11.25">
      <c r="W1308" s="3"/>
      <c r="X1308" s="3"/>
      <c r="Z1308" s="288"/>
      <c r="AA1308" s="3"/>
      <c r="AE1308" s="85"/>
    </row>
    <row r="1309" spans="23:31" ht="11.25">
      <c r="W1309" s="3"/>
      <c r="X1309" s="3"/>
      <c r="Z1309" s="288"/>
      <c r="AA1309" s="3"/>
      <c r="AE1309" s="85"/>
    </row>
    <row r="1310" spans="23:31" ht="11.25">
      <c r="W1310" s="3"/>
      <c r="X1310" s="3"/>
      <c r="Z1310" s="288"/>
      <c r="AA1310" s="3"/>
      <c r="AE1310" s="85"/>
    </row>
    <row r="1311" spans="23:31" ht="11.25">
      <c r="W1311" s="3"/>
      <c r="X1311" s="3"/>
      <c r="Z1311" s="288"/>
      <c r="AA1311" s="3"/>
      <c r="AE1311" s="85"/>
    </row>
    <row r="1312" spans="23:31" ht="11.25">
      <c r="W1312" s="3"/>
      <c r="X1312" s="3"/>
      <c r="Z1312" s="288"/>
      <c r="AA1312" s="3"/>
      <c r="AE1312" s="85"/>
    </row>
    <row r="1313" spans="23:31" ht="11.25">
      <c r="W1313" s="3"/>
      <c r="X1313" s="3"/>
      <c r="Z1313" s="288"/>
      <c r="AA1313" s="3"/>
      <c r="AE1313" s="85"/>
    </row>
    <row r="1314" spans="23:31" ht="11.25">
      <c r="W1314" s="3"/>
      <c r="X1314" s="3"/>
      <c r="Z1314" s="288"/>
      <c r="AA1314" s="3"/>
      <c r="AE1314" s="85"/>
    </row>
    <row r="1315" spans="23:31" ht="11.25">
      <c r="W1315" s="3"/>
      <c r="X1315" s="3"/>
      <c r="Z1315" s="288"/>
      <c r="AA1315" s="3"/>
      <c r="AE1315" s="85"/>
    </row>
    <row r="1316" spans="23:31" ht="11.25">
      <c r="W1316" s="3"/>
      <c r="X1316" s="3"/>
      <c r="Z1316" s="288"/>
      <c r="AA1316" s="3"/>
      <c r="AE1316" s="85"/>
    </row>
    <row r="1317" spans="23:31" ht="11.25">
      <c r="W1317" s="3"/>
      <c r="X1317" s="3"/>
      <c r="Z1317" s="288"/>
      <c r="AA1317" s="3"/>
      <c r="AE1317" s="85"/>
    </row>
    <row r="1318" spans="23:31" ht="11.25">
      <c r="W1318" s="3"/>
      <c r="X1318" s="3"/>
      <c r="Z1318" s="288"/>
      <c r="AA1318" s="3"/>
      <c r="AE1318" s="85"/>
    </row>
    <row r="1319" spans="23:31" ht="11.25">
      <c r="W1319" s="3"/>
      <c r="X1319" s="3"/>
      <c r="Z1319" s="288"/>
      <c r="AA1319" s="3"/>
      <c r="AE1319" s="85"/>
    </row>
    <row r="1320" spans="23:31" ht="11.25">
      <c r="W1320" s="3"/>
      <c r="X1320" s="3"/>
      <c r="Z1320" s="288"/>
      <c r="AA1320" s="3"/>
      <c r="AE1320" s="85"/>
    </row>
    <row r="1321" spans="23:31" ht="11.25">
      <c r="W1321" s="3"/>
      <c r="X1321" s="3"/>
      <c r="Z1321" s="288"/>
      <c r="AA1321" s="3"/>
      <c r="AE1321" s="85"/>
    </row>
    <row r="1322" spans="23:31" ht="11.25">
      <c r="W1322" s="3"/>
      <c r="X1322" s="3"/>
      <c r="Z1322" s="288"/>
      <c r="AA1322" s="3"/>
      <c r="AE1322" s="85"/>
    </row>
    <row r="1323" spans="23:31" ht="11.25">
      <c r="W1323" s="3"/>
      <c r="X1323" s="3"/>
      <c r="Z1323" s="288"/>
      <c r="AA1323" s="3"/>
      <c r="AE1323" s="85"/>
    </row>
    <row r="1324" spans="23:31" ht="11.25">
      <c r="W1324" s="3"/>
      <c r="X1324" s="3"/>
      <c r="Z1324" s="288"/>
      <c r="AA1324" s="3"/>
      <c r="AE1324" s="85"/>
    </row>
    <row r="1325" spans="23:31" ht="11.25">
      <c r="W1325" s="3"/>
      <c r="X1325" s="3"/>
      <c r="Z1325" s="288"/>
      <c r="AA1325" s="3"/>
      <c r="AE1325" s="85"/>
    </row>
    <row r="1326" spans="23:31" ht="11.25">
      <c r="W1326" s="3"/>
      <c r="X1326" s="3"/>
      <c r="Z1326" s="288"/>
      <c r="AA1326" s="3"/>
      <c r="AE1326" s="85"/>
    </row>
    <row r="1327" spans="23:31" ht="11.25">
      <c r="W1327" s="3"/>
      <c r="X1327" s="3"/>
      <c r="Z1327" s="288"/>
      <c r="AA1327" s="3"/>
      <c r="AE1327" s="85"/>
    </row>
    <row r="1328" spans="23:31" ht="11.25">
      <c r="W1328" s="3"/>
      <c r="X1328" s="3"/>
      <c r="Z1328" s="288"/>
      <c r="AA1328" s="3"/>
      <c r="AE1328" s="85"/>
    </row>
    <row r="1329" spans="23:31" ht="11.25">
      <c r="W1329" s="3"/>
      <c r="X1329" s="3"/>
      <c r="Z1329" s="288"/>
      <c r="AA1329" s="3"/>
      <c r="AE1329" s="85"/>
    </row>
    <row r="1330" spans="23:31" ht="11.25">
      <c r="W1330" s="3"/>
      <c r="X1330" s="3"/>
      <c r="Z1330" s="288"/>
      <c r="AA1330" s="3"/>
      <c r="AE1330" s="85"/>
    </row>
    <row r="1331" spans="23:31" ht="11.25">
      <c r="W1331" s="3"/>
      <c r="X1331" s="3"/>
      <c r="Z1331" s="288"/>
      <c r="AA1331" s="3"/>
      <c r="AE1331" s="85"/>
    </row>
    <row r="1332" spans="23:31" ht="11.25">
      <c r="W1332" s="3"/>
      <c r="X1332" s="3"/>
      <c r="Z1332" s="288"/>
      <c r="AA1332" s="3"/>
      <c r="AE1332" s="85"/>
    </row>
    <row r="1333" spans="23:31" ht="11.25">
      <c r="W1333" s="3"/>
      <c r="X1333" s="3"/>
      <c r="Z1333" s="288"/>
      <c r="AA1333" s="3"/>
      <c r="AE1333" s="85"/>
    </row>
    <row r="1334" spans="23:31" ht="11.25">
      <c r="W1334" s="3"/>
      <c r="X1334" s="3"/>
      <c r="Z1334" s="288"/>
      <c r="AA1334" s="3"/>
      <c r="AE1334" s="85"/>
    </row>
    <row r="1335" spans="23:31" ht="11.25">
      <c r="W1335" s="3"/>
      <c r="X1335" s="3"/>
      <c r="Z1335" s="288"/>
      <c r="AA1335" s="3"/>
      <c r="AE1335" s="85"/>
    </row>
    <row r="1336" spans="23:31" ht="11.25">
      <c r="W1336" s="3"/>
      <c r="X1336" s="3"/>
      <c r="Z1336" s="288"/>
      <c r="AA1336" s="3"/>
      <c r="AE1336" s="85"/>
    </row>
    <row r="1337" spans="23:31" ht="11.25">
      <c r="W1337" s="3"/>
      <c r="X1337" s="3"/>
      <c r="Z1337" s="288"/>
      <c r="AA1337" s="3"/>
      <c r="AE1337" s="85"/>
    </row>
    <row r="1338" spans="23:31" ht="11.25">
      <c r="W1338" s="3"/>
      <c r="X1338" s="3"/>
      <c r="Z1338" s="288"/>
      <c r="AA1338" s="3"/>
      <c r="AE1338" s="85"/>
    </row>
    <row r="1339" spans="23:31" ht="11.25">
      <c r="W1339" s="3"/>
      <c r="X1339" s="3"/>
      <c r="Z1339" s="288"/>
      <c r="AA1339" s="3"/>
      <c r="AE1339" s="85"/>
    </row>
    <row r="1340" spans="23:31" ht="11.25">
      <c r="W1340" s="3"/>
      <c r="X1340" s="3"/>
      <c r="Z1340" s="288"/>
      <c r="AA1340" s="3"/>
      <c r="AE1340" s="85"/>
    </row>
    <row r="1341" spans="23:31" ht="11.25">
      <c r="W1341" s="3"/>
      <c r="X1341" s="3"/>
      <c r="Z1341" s="288"/>
      <c r="AA1341" s="3"/>
      <c r="AE1341" s="85"/>
    </row>
    <row r="1342" spans="23:31" ht="11.25">
      <c r="W1342" s="3"/>
      <c r="X1342" s="3"/>
      <c r="Z1342" s="288"/>
      <c r="AA1342" s="3"/>
      <c r="AE1342" s="85"/>
    </row>
    <row r="1343" spans="23:31" ht="11.25">
      <c r="W1343" s="3"/>
      <c r="X1343" s="3"/>
      <c r="Z1343" s="288"/>
      <c r="AA1343" s="3"/>
      <c r="AE1343" s="85"/>
    </row>
    <row r="1344" spans="23:31" ht="11.25">
      <c r="W1344" s="3"/>
      <c r="X1344" s="3"/>
      <c r="Z1344" s="288"/>
      <c r="AA1344" s="3"/>
      <c r="AE1344" s="85"/>
    </row>
    <row r="1345" spans="23:31" ht="11.25">
      <c r="W1345" s="3"/>
      <c r="X1345" s="3"/>
      <c r="Z1345" s="288"/>
      <c r="AA1345" s="3"/>
      <c r="AE1345" s="85"/>
    </row>
    <row r="1346" spans="23:31" ht="11.25">
      <c r="W1346" s="3"/>
      <c r="X1346" s="3"/>
      <c r="Z1346" s="288"/>
      <c r="AA1346" s="3"/>
      <c r="AE1346" s="85"/>
    </row>
    <row r="1347" spans="23:31" ht="11.25">
      <c r="W1347" s="3"/>
      <c r="X1347" s="3"/>
      <c r="Z1347" s="288"/>
      <c r="AA1347" s="3"/>
      <c r="AE1347" s="85"/>
    </row>
    <row r="1348" spans="23:31" ht="11.25">
      <c r="W1348" s="3"/>
      <c r="X1348" s="3"/>
      <c r="Z1348" s="288"/>
      <c r="AA1348" s="3"/>
      <c r="AE1348" s="85"/>
    </row>
    <row r="1349" spans="23:31" ht="11.25">
      <c r="W1349" s="3"/>
      <c r="X1349" s="3"/>
      <c r="Z1349" s="288"/>
      <c r="AA1349" s="3"/>
      <c r="AE1349" s="85"/>
    </row>
    <row r="1350" spans="23:31" ht="11.25">
      <c r="W1350" s="3"/>
      <c r="X1350" s="3"/>
      <c r="Z1350" s="288"/>
      <c r="AA1350" s="3"/>
      <c r="AE1350" s="85"/>
    </row>
    <row r="1351" spans="23:31" ht="11.25">
      <c r="W1351" s="3"/>
      <c r="X1351" s="3"/>
      <c r="Z1351" s="288"/>
      <c r="AA1351" s="3"/>
      <c r="AE1351" s="85"/>
    </row>
    <row r="1352" spans="23:31" ht="11.25">
      <c r="W1352" s="3"/>
      <c r="X1352" s="3"/>
      <c r="Z1352" s="288"/>
      <c r="AA1352" s="3"/>
      <c r="AE1352" s="85"/>
    </row>
    <row r="1353" spans="23:31" ht="11.25">
      <c r="W1353" s="3"/>
      <c r="X1353" s="3"/>
      <c r="Z1353" s="288"/>
      <c r="AA1353" s="3"/>
      <c r="AE1353" s="85"/>
    </row>
    <row r="1354" spans="23:31" ht="11.25">
      <c r="W1354" s="3"/>
      <c r="X1354" s="3"/>
      <c r="Z1354" s="288"/>
      <c r="AA1354" s="3"/>
      <c r="AE1354" s="85"/>
    </row>
    <row r="1355" spans="23:31" ht="11.25">
      <c r="W1355" s="3"/>
      <c r="X1355" s="3"/>
      <c r="Z1355" s="288"/>
      <c r="AA1355" s="3"/>
      <c r="AE1355" s="85"/>
    </row>
    <row r="1356" spans="23:31" ht="11.25">
      <c r="W1356" s="3"/>
      <c r="X1356" s="3"/>
      <c r="Z1356" s="288"/>
      <c r="AA1356" s="3"/>
      <c r="AE1356" s="85"/>
    </row>
    <row r="1357" spans="23:31" ht="11.25">
      <c r="W1357" s="3"/>
      <c r="X1357" s="3"/>
      <c r="Z1357" s="288"/>
      <c r="AA1357" s="3"/>
      <c r="AE1357" s="85"/>
    </row>
    <row r="1358" spans="23:31" ht="11.25">
      <c r="W1358" s="3"/>
      <c r="X1358" s="3"/>
      <c r="Z1358" s="288"/>
      <c r="AA1358" s="3"/>
      <c r="AE1358" s="85"/>
    </row>
    <row r="1359" spans="23:31" ht="11.25">
      <c r="W1359" s="3"/>
      <c r="X1359" s="3"/>
      <c r="Z1359" s="288"/>
      <c r="AA1359" s="3"/>
      <c r="AE1359" s="85"/>
    </row>
    <row r="1360" spans="23:31" ht="11.25">
      <c r="W1360" s="3"/>
      <c r="X1360" s="3"/>
      <c r="Z1360" s="288"/>
      <c r="AA1360" s="3"/>
      <c r="AE1360" s="85"/>
    </row>
    <row r="1361" spans="23:31" ht="11.25">
      <c r="W1361" s="3"/>
      <c r="X1361" s="3"/>
      <c r="Z1361" s="288"/>
      <c r="AA1361" s="3"/>
      <c r="AE1361" s="85"/>
    </row>
    <row r="1362" spans="23:31" ht="11.25">
      <c r="W1362" s="3"/>
      <c r="X1362" s="3"/>
      <c r="Z1362" s="288"/>
      <c r="AA1362" s="3"/>
      <c r="AE1362" s="85"/>
    </row>
    <row r="1363" spans="23:31" ht="11.25">
      <c r="W1363" s="3"/>
      <c r="X1363" s="3"/>
      <c r="Z1363" s="288"/>
      <c r="AA1363" s="3"/>
      <c r="AE1363" s="85"/>
    </row>
    <row r="1364" spans="23:31" ht="11.25">
      <c r="W1364" s="3"/>
      <c r="X1364" s="3"/>
      <c r="Z1364" s="288"/>
      <c r="AA1364" s="3"/>
      <c r="AE1364" s="85"/>
    </row>
    <row r="1365" spans="23:31" ht="11.25">
      <c r="W1365" s="3"/>
      <c r="X1365" s="3"/>
      <c r="Z1365" s="288"/>
      <c r="AA1365" s="3"/>
      <c r="AE1365" s="85"/>
    </row>
    <row r="1366" spans="23:31" ht="11.25">
      <c r="W1366" s="3"/>
      <c r="X1366" s="3"/>
      <c r="Z1366" s="288"/>
      <c r="AA1366" s="3"/>
      <c r="AE1366" s="85"/>
    </row>
    <row r="1367" spans="23:31" ht="11.25">
      <c r="W1367" s="3"/>
      <c r="X1367" s="3"/>
      <c r="Z1367" s="288"/>
      <c r="AA1367" s="3"/>
      <c r="AE1367" s="85"/>
    </row>
    <row r="1368" spans="23:31" ht="11.25">
      <c r="W1368" s="3"/>
      <c r="X1368" s="3"/>
      <c r="Z1368" s="288"/>
      <c r="AA1368" s="3"/>
      <c r="AE1368" s="85"/>
    </row>
    <row r="1369" spans="23:31" ht="11.25">
      <c r="W1369" s="3"/>
      <c r="X1369" s="3"/>
      <c r="Z1369" s="288"/>
      <c r="AA1369" s="3"/>
      <c r="AE1369" s="85"/>
    </row>
    <row r="1370" spans="23:31" ht="11.25">
      <c r="W1370" s="3"/>
      <c r="X1370" s="3"/>
      <c r="Z1370" s="288"/>
      <c r="AA1370" s="3"/>
      <c r="AE1370" s="85"/>
    </row>
    <row r="1371" spans="23:31" ht="11.25">
      <c r="W1371" s="3"/>
      <c r="X1371" s="3"/>
      <c r="Z1371" s="288"/>
      <c r="AA1371" s="3"/>
      <c r="AE1371" s="85"/>
    </row>
    <row r="1372" spans="23:31" ht="11.25">
      <c r="W1372" s="3"/>
      <c r="X1372" s="3"/>
      <c r="Z1372" s="288"/>
      <c r="AA1372" s="3"/>
      <c r="AE1372" s="85"/>
    </row>
    <row r="1373" spans="23:31" ht="11.25">
      <c r="W1373" s="3"/>
      <c r="X1373" s="3"/>
      <c r="Z1373" s="288"/>
      <c r="AA1373" s="3"/>
      <c r="AE1373" s="85"/>
    </row>
    <row r="1374" spans="23:31" ht="11.25">
      <c r="W1374" s="3"/>
      <c r="X1374" s="3"/>
      <c r="Z1374" s="288"/>
      <c r="AA1374" s="3"/>
      <c r="AE1374" s="85"/>
    </row>
    <row r="1375" spans="23:31" ht="11.25">
      <c r="W1375" s="3"/>
      <c r="X1375" s="3"/>
      <c r="Z1375" s="288"/>
      <c r="AA1375" s="3"/>
      <c r="AE1375" s="85"/>
    </row>
    <row r="1376" spans="23:31" ht="11.25">
      <c r="W1376" s="3"/>
      <c r="X1376" s="3"/>
      <c r="Z1376" s="288"/>
      <c r="AA1376" s="3"/>
      <c r="AE1376" s="85"/>
    </row>
    <row r="1377" spans="23:31" ht="11.25">
      <c r="W1377" s="3"/>
      <c r="X1377" s="3"/>
      <c r="Z1377" s="288"/>
      <c r="AA1377" s="3"/>
      <c r="AE1377" s="85"/>
    </row>
    <row r="1378" spans="23:31" ht="11.25">
      <c r="W1378" s="3"/>
      <c r="X1378" s="3"/>
      <c r="Z1378" s="288"/>
      <c r="AA1378" s="3"/>
      <c r="AE1378" s="85"/>
    </row>
    <row r="1379" spans="23:31" ht="11.25">
      <c r="W1379" s="3"/>
      <c r="X1379" s="3"/>
      <c r="Z1379" s="288"/>
      <c r="AA1379" s="3"/>
      <c r="AE1379" s="85"/>
    </row>
    <row r="1380" spans="23:31" ht="11.25">
      <c r="W1380" s="3"/>
      <c r="X1380" s="3"/>
      <c r="Z1380" s="288"/>
      <c r="AA1380" s="3"/>
      <c r="AE1380" s="85"/>
    </row>
    <row r="1381" spans="23:31" ht="11.25">
      <c r="W1381" s="3"/>
      <c r="X1381" s="3"/>
      <c r="Z1381" s="288"/>
      <c r="AA1381" s="3"/>
      <c r="AE1381" s="85"/>
    </row>
    <row r="1382" spans="23:31" ht="11.25">
      <c r="W1382" s="3"/>
      <c r="X1382" s="3"/>
      <c r="Z1382" s="288"/>
      <c r="AA1382" s="3"/>
      <c r="AE1382" s="85"/>
    </row>
    <row r="1383" spans="23:31" ht="11.25">
      <c r="W1383" s="3"/>
      <c r="X1383" s="3"/>
      <c r="Z1383" s="288"/>
      <c r="AA1383" s="3"/>
      <c r="AE1383" s="85"/>
    </row>
    <row r="1384" spans="23:31" ht="11.25">
      <c r="W1384" s="3"/>
      <c r="X1384" s="3"/>
      <c r="Z1384" s="288"/>
      <c r="AA1384" s="3"/>
      <c r="AE1384" s="85"/>
    </row>
    <row r="1385" spans="23:31" ht="11.25">
      <c r="W1385" s="3"/>
      <c r="X1385" s="3"/>
      <c r="Z1385" s="288"/>
      <c r="AA1385" s="3"/>
      <c r="AE1385" s="85"/>
    </row>
    <row r="1386" spans="23:31" ht="11.25">
      <c r="W1386" s="3"/>
      <c r="X1386" s="3"/>
      <c r="Z1386" s="288"/>
      <c r="AA1386" s="3"/>
      <c r="AE1386" s="85"/>
    </row>
    <row r="1387" spans="23:31" ht="11.25">
      <c r="W1387" s="3"/>
      <c r="X1387" s="3"/>
      <c r="Z1387" s="288"/>
      <c r="AA1387" s="3"/>
      <c r="AE1387" s="85"/>
    </row>
    <row r="1388" spans="23:31" ht="11.25">
      <c r="W1388" s="3"/>
      <c r="X1388" s="3"/>
      <c r="Z1388" s="288"/>
      <c r="AA1388" s="3"/>
      <c r="AE1388" s="85"/>
    </row>
    <row r="1389" spans="23:31" ht="11.25">
      <c r="W1389" s="3"/>
      <c r="X1389" s="3"/>
      <c r="Z1389" s="288"/>
      <c r="AA1389" s="3"/>
      <c r="AE1389" s="85"/>
    </row>
    <row r="1390" spans="23:31" ht="11.25">
      <c r="W1390" s="3"/>
      <c r="X1390" s="3"/>
      <c r="Z1390" s="288"/>
      <c r="AA1390" s="3"/>
      <c r="AE1390" s="85"/>
    </row>
    <row r="1391" spans="23:31" ht="11.25">
      <c r="W1391" s="3"/>
      <c r="X1391" s="3"/>
      <c r="Z1391" s="288"/>
      <c r="AA1391" s="3"/>
      <c r="AE1391" s="85"/>
    </row>
    <row r="1392" spans="23:31" ht="11.25">
      <c r="W1392" s="3"/>
      <c r="X1392" s="3"/>
      <c r="Z1392" s="288"/>
      <c r="AA1392" s="3"/>
      <c r="AE1392" s="85"/>
    </row>
    <row r="1393" spans="23:31" ht="11.25">
      <c r="W1393" s="3"/>
      <c r="X1393" s="3"/>
      <c r="Z1393" s="288"/>
      <c r="AA1393" s="3"/>
      <c r="AE1393" s="85"/>
    </row>
    <row r="1394" spans="23:31" ht="11.25">
      <c r="W1394" s="3"/>
      <c r="X1394" s="3"/>
      <c r="Z1394" s="288"/>
      <c r="AA1394" s="3"/>
      <c r="AE1394" s="85"/>
    </row>
    <row r="1395" spans="23:31" ht="11.25">
      <c r="W1395" s="3"/>
      <c r="X1395" s="3"/>
      <c r="Z1395" s="288"/>
      <c r="AA1395" s="3"/>
      <c r="AE1395" s="85"/>
    </row>
    <row r="1396" spans="23:31" ht="11.25">
      <c r="W1396" s="3"/>
      <c r="X1396" s="3"/>
      <c r="Z1396" s="288"/>
      <c r="AA1396" s="3"/>
      <c r="AE1396" s="85"/>
    </row>
    <row r="1397" spans="23:31" ht="11.25">
      <c r="W1397" s="3"/>
      <c r="X1397" s="3"/>
      <c r="Z1397" s="288"/>
      <c r="AA1397" s="3"/>
      <c r="AE1397" s="85"/>
    </row>
    <row r="1398" spans="23:31" ht="11.25">
      <c r="W1398" s="3"/>
      <c r="X1398" s="3"/>
      <c r="Z1398" s="288"/>
      <c r="AA1398" s="3"/>
      <c r="AE1398" s="85"/>
    </row>
    <row r="1399" spans="23:31" ht="11.25">
      <c r="W1399" s="3"/>
      <c r="X1399" s="3"/>
      <c r="Z1399" s="288"/>
      <c r="AA1399" s="3"/>
      <c r="AE1399" s="85"/>
    </row>
    <row r="1400" spans="23:31" ht="11.25">
      <c r="W1400" s="3"/>
      <c r="X1400" s="3"/>
      <c r="Z1400" s="288"/>
      <c r="AA1400" s="3"/>
      <c r="AE1400" s="85"/>
    </row>
    <row r="1401" spans="23:31" ht="11.25">
      <c r="W1401" s="3"/>
      <c r="X1401" s="3"/>
      <c r="Z1401" s="288"/>
      <c r="AA1401" s="3"/>
      <c r="AE1401" s="85"/>
    </row>
    <row r="1402" spans="23:31" ht="11.25">
      <c r="W1402" s="3"/>
      <c r="X1402" s="3"/>
      <c r="Z1402" s="288"/>
      <c r="AA1402" s="3"/>
      <c r="AE1402" s="85"/>
    </row>
    <row r="1403" spans="23:31" ht="11.25">
      <c r="W1403" s="3"/>
      <c r="X1403" s="3"/>
      <c r="Z1403" s="288"/>
      <c r="AA1403" s="3"/>
      <c r="AE1403" s="85"/>
    </row>
    <row r="1404" spans="23:31" ht="11.25">
      <c r="W1404" s="3"/>
      <c r="X1404" s="3"/>
      <c r="Z1404" s="288"/>
      <c r="AA1404" s="3"/>
      <c r="AE1404" s="85"/>
    </row>
    <row r="1405" spans="23:31" ht="11.25">
      <c r="W1405" s="3"/>
      <c r="X1405" s="3"/>
      <c r="Z1405" s="288"/>
      <c r="AA1405" s="3"/>
      <c r="AE1405" s="85"/>
    </row>
    <row r="1406" spans="23:31" ht="11.25">
      <c r="W1406" s="3"/>
      <c r="X1406" s="3"/>
      <c r="Z1406" s="288"/>
      <c r="AA1406" s="3"/>
      <c r="AE1406" s="85"/>
    </row>
    <row r="1407" spans="23:31" ht="11.25">
      <c r="W1407" s="3"/>
      <c r="X1407" s="3"/>
      <c r="Z1407" s="288"/>
      <c r="AA1407" s="3"/>
      <c r="AE1407" s="85"/>
    </row>
    <row r="1408" spans="23:31" ht="11.25">
      <c r="W1408" s="3"/>
      <c r="X1408" s="3"/>
      <c r="Z1408" s="288"/>
      <c r="AA1408" s="3"/>
      <c r="AE1408" s="85"/>
    </row>
    <row r="1409" spans="23:31" ht="11.25">
      <c r="W1409" s="3"/>
      <c r="X1409" s="3"/>
      <c r="Z1409" s="288"/>
      <c r="AA1409" s="3"/>
      <c r="AE1409" s="85"/>
    </row>
    <row r="1410" spans="23:31" ht="11.25">
      <c r="W1410" s="3"/>
      <c r="X1410" s="3"/>
      <c r="Z1410" s="288"/>
      <c r="AA1410" s="3"/>
      <c r="AE1410" s="85"/>
    </row>
    <row r="1411" spans="23:31" ht="11.25">
      <c r="W1411" s="3"/>
      <c r="X1411" s="3"/>
      <c r="Z1411" s="288"/>
      <c r="AA1411" s="3"/>
      <c r="AE1411" s="85"/>
    </row>
    <row r="1412" spans="23:31" ht="11.25">
      <c r="W1412" s="3"/>
      <c r="X1412" s="3"/>
      <c r="Z1412" s="288"/>
      <c r="AA1412" s="3"/>
      <c r="AE1412" s="85"/>
    </row>
    <row r="1413" spans="23:31" ht="11.25">
      <c r="W1413" s="3"/>
      <c r="X1413" s="3"/>
      <c r="Z1413" s="288"/>
      <c r="AA1413" s="3"/>
      <c r="AE1413" s="85"/>
    </row>
    <row r="1414" spans="23:31" ht="11.25">
      <c r="W1414" s="3"/>
      <c r="X1414" s="3"/>
      <c r="Z1414" s="288"/>
      <c r="AA1414" s="3"/>
      <c r="AE1414" s="85"/>
    </row>
    <row r="1415" spans="23:31" ht="11.25">
      <c r="W1415" s="3"/>
      <c r="X1415" s="3"/>
      <c r="Z1415" s="288"/>
      <c r="AA1415" s="3"/>
      <c r="AE1415" s="85"/>
    </row>
    <row r="1416" spans="23:31" ht="11.25">
      <c r="W1416" s="3"/>
      <c r="X1416" s="3"/>
      <c r="Z1416" s="288"/>
      <c r="AA1416" s="3"/>
      <c r="AE1416" s="85"/>
    </row>
    <row r="1417" spans="23:31" ht="11.25">
      <c r="W1417" s="3"/>
      <c r="X1417" s="3"/>
      <c r="Z1417" s="288"/>
      <c r="AA1417" s="3"/>
      <c r="AE1417" s="85"/>
    </row>
    <row r="1418" spans="23:31" ht="11.25">
      <c r="W1418" s="3"/>
      <c r="X1418" s="3"/>
      <c r="Z1418" s="288"/>
      <c r="AA1418" s="3"/>
      <c r="AE1418" s="85"/>
    </row>
    <row r="1419" spans="23:31" ht="11.25">
      <c r="W1419" s="3"/>
      <c r="X1419" s="3"/>
      <c r="Z1419" s="288"/>
      <c r="AA1419" s="3"/>
      <c r="AE1419" s="85"/>
    </row>
    <row r="1420" spans="23:31" ht="11.25">
      <c r="W1420" s="3"/>
      <c r="X1420" s="3"/>
      <c r="Z1420" s="288"/>
      <c r="AA1420" s="3"/>
      <c r="AE1420" s="85"/>
    </row>
    <row r="1421" spans="23:31" ht="11.25">
      <c r="W1421" s="3"/>
      <c r="X1421" s="3"/>
      <c r="Z1421" s="288"/>
      <c r="AA1421" s="3"/>
      <c r="AE1421" s="85"/>
    </row>
    <row r="1422" spans="23:31" ht="11.25">
      <c r="W1422" s="3"/>
      <c r="X1422" s="3"/>
      <c r="Z1422" s="288"/>
      <c r="AA1422" s="3"/>
      <c r="AE1422" s="85"/>
    </row>
    <row r="1423" spans="23:31" ht="11.25">
      <c r="W1423" s="3"/>
      <c r="X1423" s="3"/>
      <c r="Z1423" s="288"/>
      <c r="AA1423" s="3"/>
      <c r="AE1423" s="85"/>
    </row>
    <row r="1424" spans="23:31" ht="11.25">
      <c r="W1424" s="3"/>
      <c r="X1424" s="3"/>
      <c r="Z1424" s="288"/>
      <c r="AA1424" s="3"/>
      <c r="AE1424" s="85"/>
    </row>
    <row r="1425" spans="23:31" ht="11.25">
      <c r="W1425" s="3"/>
      <c r="X1425" s="3"/>
      <c r="Z1425" s="288"/>
      <c r="AA1425" s="3"/>
      <c r="AE1425" s="85"/>
    </row>
    <row r="1426" spans="23:31" ht="11.25">
      <c r="W1426" s="3"/>
      <c r="X1426" s="3"/>
      <c r="Z1426" s="288"/>
      <c r="AA1426" s="3"/>
      <c r="AE1426" s="85"/>
    </row>
    <row r="1427" spans="23:31" ht="11.25">
      <c r="W1427" s="3"/>
      <c r="X1427" s="3"/>
      <c r="Z1427" s="288"/>
      <c r="AA1427" s="3"/>
      <c r="AE1427" s="85"/>
    </row>
    <row r="1428" spans="23:31" ht="11.25">
      <c r="W1428" s="3"/>
      <c r="X1428" s="3"/>
      <c r="Z1428" s="288"/>
      <c r="AA1428" s="3"/>
      <c r="AE1428" s="85"/>
    </row>
    <row r="1429" spans="23:31" ht="11.25">
      <c r="W1429" s="3"/>
      <c r="X1429" s="3"/>
      <c r="Z1429" s="288"/>
      <c r="AA1429" s="3"/>
      <c r="AE1429" s="85"/>
    </row>
    <row r="1430" spans="23:31" ht="11.25">
      <c r="W1430" s="3"/>
      <c r="X1430" s="3"/>
      <c r="Z1430" s="288"/>
      <c r="AA1430" s="3"/>
      <c r="AE1430" s="85"/>
    </row>
    <row r="1431" spans="23:31" ht="11.25">
      <c r="W1431" s="3"/>
      <c r="X1431" s="3"/>
      <c r="Z1431" s="288"/>
      <c r="AA1431" s="3"/>
      <c r="AE1431" s="85"/>
    </row>
    <row r="1432" spans="23:31" ht="11.25">
      <c r="W1432" s="3"/>
      <c r="X1432" s="3"/>
      <c r="Z1432" s="288"/>
      <c r="AA1432" s="3"/>
      <c r="AE1432" s="85"/>
    </row>
    <row r="1433" spans="23:31" ht="11.25">
      <c r="W1433" s="3"/>
      <c r="X1433" s="3"/>
      <c r="Z1433" s="288"/>
      <c r="AA1433" s="3"/>
      <c r="AE1433" s="85"/>
    </row>
    <row r="1434" spans="23:31" ht="11.25">
      <c r="W1434" s="3"/>
      <c r="X1434" s="3"/>
      <c r="Z1434" s="288"/>
      <c r="AA1434" s="3"/>
      <c r="AE1434" s="85"/>
    </row>
    <row r="1435" spans="23:31" ht="11.25">
      <c r="W1435" s="3"/>
      <c r="X1435" s="3"/>
      <c r="Z1435" s="288"/>
      <c r="AA1435" s="3"/>
      <c r="AE1435" s="85"/>
    </row>
    <row r="1436" spans="23:31" ht="11.25">
      <c r="W1436" s="3"/>
      <c r="X1436" s="3"/>
      <c r="Z1436" s="288"/>
      <c r="AA1436" s="3"/>
      <c r="AE1436" s="85"/>
    </row>
    <row r="1437" spans="23:31" ht="11.25">
      <c r="W1437" s="3"/>
      <c r="X1437" s="3"/>
      <c r="Z1437" s="288"/>
      <c r="AA1437" s="3"/>
      <c r="AE1437" s="85"/>
    </row>
    <row r="1438" spans="23:31" ht="11.25">
      <c r="W1438" s="3"/>
      <c r="X1438" s="3"/>
      <c r="Z1438" s="288"/>
      <c r="AA1438" s="3"/>
      <c r="AE1438" s="85"/>
    </row>
    <row r="1439" spans="23:31" ht="11.25">
      <c r="W1439" s="3"/>
      <c r="X1439" s="3"/>
      <c r="Z1439" s="288"/>
      <c r="AA1439" s="3"/>
      <c r="AE1439" s="85"/>
    </row>
    <row r="1440" spans="23:31" ht="11.25">
      <c r="W1440" s="3"/>
      <c r="X1440" s="3"/>
      <c r="Z1440" s="288"/>
      <c r="AA1440" s="3"/>
      <c r="AE1440" s="85"/>
    </row>
    <row r="1441" spans="23:31" ht="11.25">
      <c r="W1441" s="3"/>
      <c r="X1441" s="3"/>
      <c r="Z1441" s="288"/>
      <c r="AA1441" s="3"/>
      <c r="AE1441" s="85"/>
    </row>
    <row r="1442" spans="23:31" ht="11.25">
      <c r="W1442" s="3"/>
      <c r="X1442" s="3"/>
      <c r="Z1442" s="288"/>
      <c r="AA1442" s="3"/>
      <c r="AE1442" s="85"/>
    </row>
    <row r="1443" spans="23:31" ht="11.25">
      <c r="W1443" s="3"/>
      <c r="X1443" s="3"/>
      <c r="Z1443" s="288"/>
      <c r="AA1443" s="3"/>
      <c r="AE1443" s="85"/>
    </row>
    <row r="1444" spans="23:31" ht="11.25">
      <c r="W1444" s="3"/>
      <c r="X1444" s="3"/>
      <c r="Z1444" s="288"/>
      <c r="AA1444" s="3"/>
      <c r="AE1444" s="85"/>
    </row>
    <row r="1445" spans="23:31" ht="11.25">
      <c r="W1445" s="3"/>
      <c r="X1445" s="3"/>
      <c r="Z1445" s="288"/>
      <c r="AA1445" s="3"/>
      <c r="AE1445" s="85"/>
    </row>
    <row r="1446" spans="23:31" ht="11.25">
      <c r="W1446" s="3"/>
      <c r="X1446" s="3"/>
      <c r="Z1446" s="288"/>
      <c r="AA1446" s="3"/>
      <c r="AE1446" s="85"/>
    </row>
    <row r="1447" spans="23:31" ht="11.25">
      <c r="W1447" s="3"/>
      <c r="X1447" s="3"/>
      <c r="Z1447" s="288"/>
      <c r="AA1447" s="3"/>
      <c r="AE1447" s="85"/>
    </row>
    <row r="1448" spans="23:31" ht="11.25">
      <c r="W1448" s="3"/>
      <c r="X1448" s="3"/>
      <c r="Z1448" s="288"/>
      <c r="AA1448" s="3"/>
      <c r="AE1448" s="85"/>
    </row>
    <row r="1449" spans="23:31" ht="11.25">
      <c r="W1449" s="3"/>
      <c r="X1449" s="3"/>
      <c r="Z1449" s="288"/>
      <c r="AA1449" s="3"/>
      <c r="AE1449" s="85"/>
    </row>
    <row r="1450" spans="23:31" ht="11.25">
      <c r="W1450" s="3"/>
      <c r="X1450" s="3"/>
      <c r="Z1450" s="288"/>
      <c r="AA1450" s="3"/>
      <c r="AE1450" s="85"/>
    </row>
    <row r="1451" spans="23:31" ht="11.25">
      <c r="W1451" s="3"/>
      <c r="X1451" s="3"/>
      <c r="Z1451" s="288"/>
      <c r="AA1451" s="3"/>
      <c r="AE1451" s="85"/>
    </row>
    <row r="1452" spans="23:31" ht="11.25">
      <c r="W1452" s="3"/>
      <c r="X1452" s="3"/>
      <c r="Z1452" s="288"/>
      <c r="AA1452" s="3"/>
      <c r="AE1452" s="85"/>
    </row>
    <row r="1453" spans="23:31" ht="11.25">
      <c r="W1453" s="3"/>
      <c r="X1453" s="3"/>
      <c r="Z1453" s="288"/>
      <c r="AA1453" s="3"/>
      <c r="AE1453" s="85"/>
    </row>
    <row r="1454" spans="23:31" ht="11.25">
      <c r="W1454" s="3"/>
      <c r="X1454" s="3"/>
      <c r="Z1454" s="288"/>
      <c r="AA1454" s="3"/>
      <c r="AE1454" s="85"/>
    </row>
    <row r="1455" spans="23:31" ht="11.25">
      <c r="W1455" s="3"/>
      <c r="X1455" s="3"/>
      <c r="Z1455" s="288"/>
      <c r="AA1455" s="3"/>
      <c r="AE1455" s="85"/>
    </row>
    <row r="1456" spans="23:31" ht="11.25">
      <c r="W1456" s="3"/>
      <c r="X1456" s="3"/>
      <c r="Z1456" s="288"/>
      <c r="AA1456" s="3"/>
      <c r="AE1456" s="85"/>
    </row>
    <row r="1457" spans="23:31" ht="11.25">
      <c r="W1457" s="3"/>
      <c r="X1457" s="3"/>
      <c r="Z1457" s="288"/>
      <c r="AA1457" s="3"/>
      <c r="AE1457" s="85"/>
    </row>
    <row r="1458" spans="23:31" ht="11.25">
      <c r="W1458" s="3"/>
      <c r="X1458" s="3"/>
      <c r="Z1458" s="288"/>
      <c r="AA1458" s="3"/>
      <c r="AE1458" s="85"/>
    </row>
    <row r="1459" spans="23:31" ht="11.25">
      <c r="W1459" s="3"/>
      <c r="X1459" s="3"/>
      <c r="Z1459" s="288"/>
      <c r="AA1459" s="3"/>
      <c r="AE1459" s="85"/>
    </row>
    <row r="1460" spans="23:31" ht="11.25">
      <c r="W1460" s="3"/>
      <c r="X1460" s="3"/>
      <c r="Z1460" s="288"/>
      <c r="AA1460" s="3"/>
      <c r="AE1460" s="85"/>
    </row>
    <row r="1461" spans="23:31" ht="11.25">
      <c r="W1461" s="3"/>
      <c r="X1461" s="3"/>
      <c r="Z1461" s="288"/>
      <c r="AA1461" s="3"/>
      <c r="AE1461" s="85"/>
    </row>
    <row r="1462" spans="23:31" ht="11.25">
      <c r="W1462" s="3"/>
      <c r="X1462" s="3"/>
      <c r="Z1462" s="288"/>
      <c r="AA1462" s="3"/>
      <c r="AE1462" s="85"/>
    </row>
    <row r="1463" spans="23:31" ht="11.25">
      <c r="W1463" s="3"/>
      <c r="X1463" s="3"/>
      <c r="Z1463" s="288"/>
      <c r="AA1463" s="3"/>
      <c r="AE1463" s="85"/>
    </row>
    <row r="1464" spans="23:31" ht="11.25">
      <c r="W1464" s="3"/>
      <c r="X1464" s="3"/>
      <c r="Z1464" s="288"/>
      <c r="AA1464" s="3"/>
      <c r="AE1464" s="85"/>
    </row>
    <row r="1465" spans="23:31" ht="11.25">
      <c r="W1465" s="3"/>
      <c r="X1465" s="3"/>
      <c r="Z1465" s="288"/>
      <c r="AA1465" s="3"/>
      <c r="AE1465" s="85"/>
    </row>
    <row r="1466" spans="23:31" ht="11.25">
      <c r="W1466" s="3"/>
      <c r="X1466" s="3"/>
      <c r="Z1466" s="288"/>
      <c r="AA1466" s="3"/>
      <c r="AE1466" s="85"/>
    </row>
    <row r="1467" spans="23:31" ht="11.25">
      <c r="W1467" s="3"/>
      <c r="X1467" s="3"/>
      <c r="Z1467" s="288"/>
      <c r="AA1467" s="3"/>
      <c r="AE1467" s="85"/>
    </row>
    <row r="1468" spans="23:31" ht="11.25">
      <c r="W1468" s="3"/>
      <c r="X1468" s="3"/>
      <c r="Z1468" s="288"/>
      <c r="AA1468" s="3"/>
      <c r="AE1468" s="85"/>
    </row>
    <row r="1469" spans="23:31" ht="11.25">
      <c r="W1469" s="3"/>
      <c r="X1469" s="3"/>
      <c r="Z1469" s="288"/>
      <c r="AA1469" s="3"/>
      <c r="AE1469" s="85"/>
    </row>
    <row r="1470" spans="23:31" ht="11.25">
      <c r="W1470" s="3"/>
      <c r="X1470" s="3"/>
      <c r="Z1470" s="288"/>
      <c r="AA1470" s="3"/>
      <c r="AE1470" s="85"/>
    </row>
    <row r="1471" spans="23:31" ht="11.25">
      <c r="W1471" s="3"/>
      <c r="X1471" s="3"/>
      <c r="Z1471" s="288"/>
      <c r="AA1471" s="3"/>
      <c r="AE1471" s="85"/>
    </row>
    <row r="1472" spans="23:31" ht="11.25">
      <c r="W1472" s="3"/>
      <c r="X1472" s="3"/>
      <c r="Z1472" s="288"/>
      <c r="AA1472" s="3"/>
      <c r="AE1472" s="85"/>
    </row>
    <row r="1473" spans="23:31" ht="11.25">
      <c r="W1473" s="3"/>
      <c r="X1473" s="3"/>
      <c r="Z1473" s="288"/>
      <c r="AA1473" s="3"/>
      <c r="AE1473" s="85"/>
    </row>
    <row r="1474" spans="23:31" ht="11.25">
      <c r="W1474" s="3"/>
      <c r="X1474" s="3"/>
      <c r="Z1474" s="288"/>
      <c r="AA1474" s="3"/>
      <c r="AE1474" s="85"/>
    </row>
    <row r="1475" spans="23:31" ht="11.25">
      <c r="W1475" s="3"/>
      <c r="X1475" s="3"/>
      <c r="Z1475" s="288"/>
      <c r="AA1475" s="3"/>
      <c r="AE1475" s="85"/>
    </row>
    <row r="1476" spans="23:31" ht="11.25">
      <c r="W1476" s="3"/>
      <c r="X1476" s="3"/>
      <c r="Z1476" s="288"/>
      <c r="AA1476" s="3"/>
      <c r="AE1476" s="85"/>
    </row>
    <row r="1477" spans="23:31" ht="11.25">
      <c r="W1477" s="3"/>
      <c r="X1477" s="3"/>
      <c r="Z1477" s="288"/>
      <c r="AA1477" s="3"/>
      <c r="AE1477" s="85"/>
    </row>
    <row r="1478" spans="23:31" ht="11.25">
      <c r="W1478" s="3"/>
      <c r="X1478" s="3"/>
      <c r="Z1478" s="288"/>
      <c r="AA1478" s="3"/>
      <c r="AE1478" s="85"/>
    </row>
    <row r="1479" spans="23:31" ht="11.25">
      <c r="W1479" s="3"/>
      <c r="X1479" s="3"/>
      <c r="Z1479" s="288"/>
      <c r="AA1479" s="3"/>
      <c r="AE1479" s="85"/>
    </row>
    <row r="1480" spans="23:31" ht="11.25">
      <c r="W1480" s="3"/>
      <c r="X1480" s="3"/>
      <c r="Z1480" s="288"/>
      <c r="AA1480" s="3"/>
      <c r="AE1480" s="85"/>
    </row>
    <row r="1481" spans="23:31" ht="11.25">
      <c r="W1481" s="3"/>
      <c r="X1481" s="3"/>
      <c r="Z1481" s="288"/>
      <c r="AA1481" s="3"/>
      <c r="AE1481" s="85"/>
    </row>
    <row r="1482" spans="23:31" ht="11.25">
      <c r="W1482" s="3"/>
      <c r="X1482" s="3"/>
      <c r="Z1482" s="288"/>
      <c r="AA1482" s="3"/>
      <c r="AE1482" s="85"/>
    </row>
    <row r="1483" spans="23:31" ht="11.25">
      <c r="W1483" s="3"/>
      <c r="X1483" s="3"/>
      <c r="Z1483" s="288"/>
      <c r="AA1483" s="3"/>
      <c r="AE1483" s="85"/>
    </row>
    <row r="1484" spans="23:31" ht="11.25">
      <c r="W1484" s="3"/>
      <c r="X1484" s="3"/>
      <c r="Z1484" s="288"/>
      <c r="AA1484" s="3"/>
      <c r="AE1484" s="85"/>
    </row>
    <row r="1485" spans="23:31" ht="11.25">
      <c r="W1485" s="3"/>
      <c r="X1485" s="3"/>
      <c r="Z1485" s="288"/>
      <c r="AA1485" s="3"/>
      <c r="AE1485" s="85"/>
    </row>
    <row r="1486" spans="23:31" ht="11.25">
      <c r="W1486" s="3"/>
      <c r="X1486" s="3"/>
      <c r="Z1486" s="288"/>
      <c r="AA1486" s="3"/>
      <c r="AE1486" s="85"/>
    </row>
    <row r="1487" spans="23:31" ht="11.25">
      <c r="W1487" s="3"/>
      <c r="X1487" s="3"/>
      <c r="Z1487" s="288"/>
      <c r="AA1487" s="3"/>
      <c r="AE1487" s="85"/>
    </row>
    <row r="1488" spans="23:31" ht="11.25">
      <c r="W1488" s="3"/>
      <c r="X1488" s="3"/>
      <c r="Z1488" s="288"/>
      <c r="AA1488" s="3"/>
      <c r="AE1488" s="85"/>
    </row>
    <row r="1489" spans="23:31" ht="11.25">
      <c r="W1489" s="3"/>
      <c r="X1489" s="3"/>
      <c r="Z1489" s="288"/>
      <c r="AA1489" s="3"/>
      <c r="AE1489" s="85"/>
    </row>
    <row r="1490" spans="23:31" ht="11.25">
      <c r="W1490" s="3"/>
      <c r="X1490" s="3"/>
      <c r="Z1490" s="288"/>
      <c r="AA1490" s="3"/>
      <c r="AE1490" s="85"/>
    </row>
    <row r="1491" spans="23:31" ht="11.25">
      <c r="W1491" s="3"/>
      <c r="X1491" s="3"/>
      <c r="Z1491" s="288"/>
      <c r="AA1491" s="3"/>
      <c r="AE1491" s="85"/>
    </row>
    <row r="1492" spans="23:31" ht="11.25">
      <c r="W1492" s="3"/>
      <c r="X1492" s="3"/>
      <c r="Z1492" s="288"/>
      <c r="AA1492" s="3"/>
      <c r="AE1492" s="85"/>
    </row>
    <row r="1493" spans="23:31" ht="11.25">
      <c r="W1493" s="3"/>
      <c r="X1493" s="3"/>
      <c r="Z1493" s="288"/>
      <c r="AA1493" s="3"/>
      <c r="AE1493" s="85"/>
    </row>
    <row r="1494" spans="23:31" ht="11.25">
      <c r="W1494" s="3"/>
      <c r="X1494" s="3"/>
      <c r="Z1494" s="288"/>
      <c r="AA1494" s="3"/>
      <c r="AE1494" s="85"/>
    </row>
    <row r="1495" spans="23:31" ht="11.25">
      <c r="W1495" s="3"/>
      <c r="X1495" s="3"/>
      <c r="Z1495" s="288"/>
      <c r="AA1495" s="3"/>
      <c r="AE1495" s="85"/>
    </row>
    <row r="1496" spans="23:31" ht="11.25">
      <c r="W1496" s="3"/>
      <c r="X1496" s="3"/>
      <c r="Z1496" s="288"/>
      <c r="AA1496" s="3"/>
      <c r="AE1496" s="85"/>
    </row>
    <row r="1497" spans="23:31" ht="11.25">
      <c r="W1497" s="3"/>
      <c r="X1497" s="3"/>
      <c r="Z1497" s="288"/>
      <c r="AA1497" s="3"/>
      <c r="AE1497" s="85"/>
    </row>
    <row r="1498" spans="23:31" ht="11.25">
      <c r="W1498" s="3"/>
      <c r="X1498" s="3"/>
      <c r="Z1498" s="288"/>
      <c r="AA1498" s="3"/>
      <c r="AE1498" s="85"/>
    </row>
    <row r="1499" spans="23:31" ht="11.25">
      <c r="W1499" s="3"/>
      <c r="X1499" s="3"/>
      <c r="Z1499" s="288"/>
      <c r="AA1499" s="3"/>
      <c r="AE1499" s="85"/>
    </row>
    <row r="1500" spans="23:31" ht="11.25">
      <c r="W1500" s="3"/>
      <c r="X1500" s="3"/>
      <c r="Z1500" s="288"/>
      <c r="AA1500" s="3"/>
      <c r="AE1500" s="85"/>
    </row>
    <row r="1501" spans="23:31" ht="11.25">
      <c r="W1501" s="3"/>
      <c r="X1501" s="3"/>
      <c r="Z1501" s="288"/>
      <c r="AA1501" s="3"/>
      <c r="AE1501" s="85"/>
    </row>
    <row r="1502" spans="23:31" ht="11.25">
      <c r="W1502" s="3"/>
      <c r="X1502" s="3"/>
      <c r="Z1502" s="288"/>
      <c r="AA1502" s="3"/>
      <c r="AE1502" s="85"/>
    </row>
    <row r="1503" spans="23:31" ht="11.25">
      <c r="W1503" s="3"/>
      <c r="X1503" s="3"/>
      <c r="Z1503" s="288"/>
      <c r="AA1503" s="3"/>
      <c r="AE1503" s="85"/>
    </row>
    <row r="1504" spans="23:31" ht="11.25">
      <c r="W1504" s="3"/>
      <c r="X1504" s="3"/>
      <c r="Z1504" s="288"/>
      <c r="AA1504" s="3"/>
      <c r="AE1504" s="85"/>
    </row>
    <row r="1505" spans="23:31" ht="11.25">
      <c r="W1505" s="3"/>
      <c r="X1505" s="3"/>
      <c r="Z1505" s="288"/>
      <c r="AA1505" s="3"/>
      <c r="AE1505" s="85"/>
    </row>
    <row r="1506" spans="23:31" ht="11.25">
      <c r="W1506" s="3"/>
      <c r="X1506" s="3"/>
      <c r="Z1506" s="288"/>
      <c r="AA1506" s="3"/>
      <c r="AE1506" s="85"/>
    </row>
    <row r="1507" spans="23:31" ht="11.25">
      <c r="W1507" s="3"/>
      <c r="X1507" s="3"/>
      <c r="Z1507" s="288"/>
      <c r="AA1507" s="3"/>
      <c r="AE1507" s="85"/>
    </row>
    <row r="1508" spans="23:31" ht="11.25">
      <c r="W1508" s="3"/>
      <c r="X1508" s="3"/>
      <c r="Z1508" s="288"/>
      <c r="AA1508" s="3"/>
      <c r="AE1508" s="85"/>
    </row>
    <row r="1509" spans="23:31" ht="11.25">
      <c r="W1509" s="3"/>
      <c r="X1509" s="3"/>
      <c r="Z1509" s="288"/>
      <c r="AA1509" s="3"/>
      <c r="AE1509" s="85"/>
    </row>
    <row r="1510" spans="23:31" ht="11.25">
      <c r="W1510" s="3"/>
      <c r="X1510" s="3"/>
      <c r="Z1510" s="288"/>
      <c r="AA1510" s="3"/>
      <c r="AE1510" s="85"/>
    </row>
    <row r="1511" spans="23:31" ht="11.25">
      <c r="W1511" s="3"/>
      <c r="X1511" s="3"/>
      <c r="Z1511" s="288"/>
      <c r="AA1511" s="3"/>
      <c r="AE1511" s="85"/>
    </row>
    <row r="1512" spans="23:31" ht="11.25">
      <c r="W1512" s="3"/>
      <c r="X1512" s="3"/>
      <c r="Z1512" s="288"/>
      <c r="AA1512" s="3"/>
      <c r="AE1512" s="85"/>
    </row>
    <row r="1513" spans="23:31" ht="11.25">
      <c r="W1513" s="3"/>
      <c r="X1513" s="3"/>
      <c r="Z1513" s="288"/>
      <c r="AA1513" s="3"/>
      <c r="AE1513" s="85"/>
    </row>
    <row r="1514" spans="23:31" ht="11.25">
      <c r="W1514" s="3"/>
      <c r="X1514" s="3"/>
      <c r="Z1514" s="288"/>
      <c r="AA1514" s="3"/>
      <c r="AE1514" s="85"/>
    </row>
    <row r="1515" spans="23:31" ht="11.25">
      <c r="W1515" s="3"/>
      <c r="X1515" s="3"/>
      <c r="Z1515" s="288"/>
      <c r="AA1515" s="3"/>
      <c r="AE1515" s="85"/>
    </row>
    <row r="1516" spans="23:31" ht="11.25">
      <c r="W1516" s="3"/>
      <c r="X1516" s="3"/>
      <c r="Z1516" s="288"/>
      <c r="AA1516" s="3"/>
      <c r="AE1516" s="85"/>
    </row>
    <row r="1517" spans="23:31" ht="11.25">
      <c r="W1517" s="3"/>
      <c r="X1517" s="3"/>
      <c r="Z1517" s="288"/>
      <c r="AA1517" s="3"/>
      <c r="AE1517" s="85"/>
    </row>
    <row r="1518" spans="23:31" ht="11.25">
      <c r="W1518" s="3"/>
      <c r="X1518" s="3"/>
      <c r="Z1518" s="288"/>
      <c r="AA1518" s="3"/>
      <c r="AE1518" s="85"/>
    </row>
    <row r="1519" spans="23:31" ht="11.25">
      <c r="W1519" s="3"/>
      <c r="X1519" s="3"/>
      <c r="Z1519" s="288"/>
      <c r="AA1519" s="3"/>
      <c r="AE1519" s="85"/>
    </row>
    <row r="1520" spans="23:31" ht="11.25">
      <c r="W1520" s="3"/>
      <c r="X1520" s="3"/>
      <c r="Z1520" s="288"/>
      <c r="AA1520" s="3"/>
      <c r="AE1520" s="85"/>
    </row>
    <row r="1521" spans="23:31" ht="11.25">
      <c r="W1521" s="3"/>
      <c r="X1521" s="3"/>
      <c r="Z1521" s="288"/>
      <c r="AA1521" s="3"/>
      <c r="AE1521" s="85"/>
    </row>
    <row r="1522" spans="23:31" ht="11.25">
      <c r="W1522" s="3"/>
      <c r="X1522" s="3"/>
      <c r="Z1522" s="288"/>
      <c r="AA1522" s="3"/>
      <c r="AE1522" s="85"/>
    </row>
    <row r="1523" spans="23:31" ht="11.25">
      <c r="W1523" s="3"/>
      <c r="X1523" s="3"/>
      <c r="Z1523" s="288"/>
      <c r="AA1523" s="3"/>
      <c r="AE1523" s="85"/>
    </row>
    <row r="1524" spans="23:31" ht="11.25">
      <c r="W1524" s="3"/>
      <c r="X1524" s="3"/>
      <c r="Z1524" s="288"/>
      <c r="AA1524" s="3"/>
      <c r="AE1524" s="85"/>
    </row>
    <row r="1525" spans="23:31" ht="11.25">
      <c r="W1525" s="3"/>
      <c r="X1525" s="3"/>
      <c r="Z1525" s="288"/>
      <c r="AA1525" s="3"/>
      <c r="AE1525" s="85"/>
    </row>
    <row r="1526" spans="23:31" ht="11.25">
      <c r="W1526" s="3"/>
      <c r="X1526" s="3"/>
      <c r="Z1526" s="288"/>
      <c r="AA1526" s="3"/>
      <c r="AE1526" s="85"/>
    </row>
    <row r="1527" spans="23:31" ht="11.25">
      <c r="W1527" s="3"/>
      <c r="X1527" s="3"/>
      <c r="Z1527" s="288"/>
      <c r="AA1527" s="3"/>
      <c r="AE1527" s="85"/>
    </row>
    <row r="1528" spans="23:31" ht="11.25">
      <c r="W1528" s="3"/>
      <c r="X1528" s="3"/>
      <c r="Z1528" s="288"/>
      <c r="AA1528" s="3"/>
      <c r="AE1528" s="85"/>
    </row>
    <row r="1529" spans="23:31" ht="11.25">
      <c r="W1529" s="3"/>
      <c r="X1529" s="3"/>
      <c r="Z1529" s="288"/>
      <c r="AA1529" s="3"/>
      <c r="AE1529" s="85"/>
    </row>
    <row r="1530" spans="23:31" ht="11.25">
      <c r="W1530" s="3"/>
      <c r="X1530" s="3"/>
      <c r="Z1530" s="288"/>
      <c r="AA1530" s="3"/>
      <c r="AE1530" s="85"/>
    </row>
    <row r="1531" spans="23:31" ht="11.25">
      <c r="W1531" s="3"/>
      <c r="X1531" s="3"/>
      <c r="Z1531" s="288"/>
      <c r="AA1531" s="3"/>
      <c r="AE1531" s="85"/>
    </row>
    <row r="1532" spans="23:31" ht="11.25">
      <c r="W1532" s="3"/>
      <c r="X1532" s="3"/>
      <c r="Z1532" s="288"/>
      <c r="AA1532" s="3"/>
      <c r="AE1532" s="85"/>
    </row>
    <row r="1533" spans="23:31" ht="11.25">
      <c r="W1533" s="3"/>
      <c r="X1533" s="3"/>
      <c r="Z1533" s="288"/>
      <c r="AA1533" s="3"/>
      <c r="AE1533" s="85"/>
    </row>
    <row r="1534" spans="23:31" ht="11.25">
      <c r="W1534" s="3"/>
      <c r="X1534" s="3"/>
      <c r="Z1534" s="288"/>
      <c r="AA1534" s="3"/>
      <c r="AE1534" s="85"/>
    </row>
    <row r="1535" spans="23:31" ht="11.25">
      <c r="W1535" s="3"/>
      <c r="X1535" s="3"/>
      <c r="Z1535" s="288"/>
      <c r="AA1535" s="3"/>
      <c r="AE1535" s="85"/>
    </row>
    <row r="1536" spans="23:31" ht="11.25">
      <c r="W1536" s="3"/>
      <c r="X1536" s="3"/>
      <c r="Z1536" s="288"/>
      <c r="AA1536" s="3"/>
      <c r="AE1536" s="85"/>
    </row>
    <row r="1537" spans="23:31" ht="11.25">
      <c r="W1537" s="3"/>
      <c r="X1537" s="3"/>
      <c r="Z1537" s="288"/>
      <c r="AA1537" s="3"/>
      <c r="AE1537" s="85"/>
    </row>
    <row r="1538" spans="23:31" ht="11.25">
      <c r="W1538" s="3"/>
      <c r="X1538" s="3"/>
      <c r="Z1538" s="288"/>
      <c r="AA1538" s="3"/>
      <c r="AE1538" s="85"/>
    </row>
    <row r="1539" spans="23:31" ht="11.25">
      <c r="W1539" s="3"/>
      <c r="X1539" s="3"/>
      <c r="Z1539" s="288"/>
      <c r="AA1539" s="3"/>
      <c r="AE1539" s="85"/>
    </row>
    <row r="1540" spans="23:31" ht="11.25">
      <c r="W1540" s="3"/>
      <c r="X1540" s="3"/>
      <c r="Z1540" s="288"/>
      <c r="AA1540" s="3"/>
      <c r="AE1540" s="85"/>
    </row>
    <row r="1541" spans="23:31" ht="11.25">
      <c r="W1541" s="3"/>
      <c r="X1541" s="3"/>
      <c r="Z1541" s="288"/>
      <c r="AA1541" s="3"/>
      <c r="AE1541" s="85"/>
    </row>
    <row r="1542" spans="23:31" ht="11.25">
      <c r="W1542" s="3"/>
      <c r="X1542" s="3"/>
      <c r="Z1542" s="288"/>
      <c r="AA1542" s="3"/>
      <c r="AE1542" s="85"/>
    </row>
    <row r="1543" spans="23:31" ht="11.25">
      <c r="W1543" s="3"/>
      <c r="X1543" s="3"/>
      <c r="Z1543" s="288"/>
      <c r="AA1543" s="3"/>
      <c r="AE1543" s="85"/>
    </row>
    <row r="1544" spans="23:31" ht="11.25">
      <c r="W1544" s="3"/>
      <c r="X1544" s="3"/>
      <c r="Z1544" s="288"/>
      <c r="AA1544" s="3"/>
      <c r="AE1544" s="85"/>
    </row>
    <row r="1545" spans="23:31" ht="11.25">
      <c r="W1545" s="3"/>
      <c r="X1545" s="3"/>
      <c r="Z1545" s="288"/>
      <c r="AA1545" s="3"/>
      <c r="AE1545" s="85"/>
    </row>
    <row r="1546" spans="23:31" ht="11.25">
      <c r="W1546" s="3"/>
      <c r="X1546" s="3"/>
      <c r="Z1546" s="288"/>
      <c r="AA1546" s="3"/>
      <c r="AE1546" s="85"/>
    </row>
    <row r="1547" spans="23:31" ht="11.25">
      <c r="W1547" s="3"/>
      <c r="X1547" s="3"/>
      <c r="Z1547" s="288"/>
      <c r="AA1547" s="3"/>
      <c r="AE1547" s="85"/>
    </row>
    <row r="1548" spans="23:31" ht="11.25">
      <c r="W1548" s="3"/>
      <c r="X1548" s="3"/>
      <c r="Z1548" s="288"/>
      <c r="AA1548" s="3"/>
      <c r="AE1548" s="85"/>
    </row>
    <row r="1549" spans="23:31" ht="11.25">
      <c r="W1549" s="3"/>
      <c r="X1549" s="3"/>
      <c r="Z1549" s="288"/>
      <c r="AA1549" s="3"/>
      <c r="AE1549" s="85"/>
    </row>
    <row r="1550" spans="23:31" ht="11.25">
      <c r="W1550" s="3"/>
      <c r="X1550" s="3"/>
      <c r="Z1550" s="288"/>
      <c r="AA1550" s="3"/>
      <c r="AE1550" s="85"/>
    </row>
    <row r="1551" spans="23:31" ht="11.25">
      <c r="W1551" s="3"/>
      <c r="X1551" s="3"/>
      <c r="Z1551" s="288"/>
      <c r="AA1551" s="3"/>
      <c r="AE1551" s="85"/>
    </row>
    <row r="1552" spans="23:31" ht="11.25">
      <c r="W1552" s="3"/>
      <c r="X1552" s="3"/>
      <c r="Z1552" s="288"/>
      <c r="AA1552" s="3"/>
      <c r="AE1552" s="85"/>
    </row>
    <row r="1553" spans="23:31" ht="11.25">
      <c r="W1553" s="3"/>
      <c r="X1553" s="3"/>
      <c r="Z1553" s="288"/>
      <c r="AA1553" s="3"/>
      <c r="AE1553" s="85"/>
    </row>
    <row r="1554" spans="23:31" ht="11.25">
      <c r="W1554" s="3"/>
      <c r="X1554" s="3"/>
      <c r="Z1554" s="288"/>
      <c r="AA1554" s="3"/>
      <c r="AE1554" s="85"/>
    </row>
    <row r="1555" spans="23:31" ht="11.25">
      <c r="W1555" s="3"/>
      <c r="X1555" s="3"/>
      <c r="Z1555" s="288"/>
      <c r="AA1555" s="3"/>
      <c r="AE1555" s="85"/>
    </row>
    <row r="1556" spans="23:31" ht="11.25">
      <c r="W1556" s="3"/>
      <c r="X1556" s="3"/>
      <c r="Z1556" s="288"/>
      <c r="AA1556" s="3"/>
      <c r="AE1556" s="85"/>
    </row>
    <row r="1557" spans="23:31" ht="11.25">
      <c r="W1557" s="3"/>
      <c r="X1557" s="3"/>
      <c r="Z1557" s="288"/>
      <c r="AA1557" s="3"/>
      <c r="AE1557" s="85"/>
    </row>
    <row r="1558" spans="23:31" ht="11.25">
      <c r="W1558" s="3"/>
      <c r="X1558" s="3"/>
      <c r="Z1558" s="288"/>
      <c r="AA1558" s="3"/>
      <c r="AE1558" s="85"/>
    </row>
    <row r="1559" spans="23:31" ht="11.25">
      <c r="W1559" s="3"/>
      <c r="X1559" s="3"/>
      <c r="Z1559" s="288"/>
      <c r="AA1559" s="3"/>
      <c r="AE1559" s="85"/>
    </row>
    <row r="1560" spans="23:31" ht="11.25">
      <c r="W1560" s="3"/>
      <c r="X1560" s="3"/>
      <c r="Z1560" s="288"/>
      <c r="AA1560" s="3"/>
      <c r="AE1560" s="85"/>
    </row>
    <row r="1561" spans="23:31" ht="11.25">
      <c r="W1561" s="3"/>
      <c r="X1561" s="3"/>
      <c r="Z1561" s="288"/>
      <c r="AA1561" s="3"/>
      <c r="AE1561" s="85"/>
    </row>
    <row r="1562" spans="23:31" ht="11.25">
      <c r="W1562" s="3"/>
      <c r="X1562" s="3"/>
      <c r="Z1562" s="288"/>
      <c r="AA1562" s="3"/>
      <c r="AE1562" s="85"/>
    </row>
    <row r="1563" spans="23:31" ht="11.25">
      <c r="W1563" s="3"/>
      <c r="X1563" s="3"/>
      <c r="Z1563" s="288"/>
      <c r="AA1563" s="3"/>
      <c r="AE1563" s="85"/>
    </row>
    <row r="1564" spans="23:31" ht="11.25">
      <c r="W1564" s="3"/>
      <c r="X1564" s="3"/>
      <c r="Z1564" s="288"/>
      <c r="AA1564" s="3"/>
      <c r="AE1564" s="85"/>
    </row>
    <row r="1565" spans="23:31" ht="11.25">
      <c r="W1565" s="3"/>
      <c r="X1565" s="3"/>
      <c r="Z1565" s="288"/>
      <c r="AA1565" s="3"/>
      <c r="AE1565" s="85"/>
    </row>
    <row r="1566" spans="23:31" ht="11.25">
      <c r="W1566" s="3"/>
      <c r="X1566" s="3"/>
      <c r="Z1566" s="288"/>
      <c r="AA1566" s="3"/>
      <c r="AE1566" s="85"/>
    </row>
    <row r="1567" spans="23:31" ht="11.25">
      <c r="W1567" s="3"/>
      <c r="X1567" s="3"/>
      <c r="Z1567" s="288"/>
      <c r="AA1567" s="3"/>
      <c r="AE1567" s="85"/>
    </row>
    <row r="1568" spans="23:31" ht="11.25">
      <c r="W1568" s="3"/>
      <c r="X1568" s="3"/>
      <c r="Z1568" s="288"/>
      <c r="AA1568" s="3"/>
      <c r="AE1568" s="85"/>
    </row>
    <row r="1569" spans="23:31" ht="11.25">
      <c r="W1569" s="3"/>
      <c r="X1569" s="3"/>
      <c r="Z1569" s="288"/>
      <c r="AA1569" s="3"/>
      <c r="AE1569" s="85"/>
    </row>
    <row r="1570" spans="23:31" ht="11.25">
      <c r="W1570" s="3"/>
      <c r="X1570" s="3"/>
      <c r="Z1570" s="288"/>
      <c r="AA1570" s="3"/>
      <c r="AE1570" s="85"/>
    </row>
    <row r="1571" spans="23:31" ht="11.25">
      <c r="W1571" s="3"/>
      <c r="X1571" s="3"/>
      <c r="Z1571" s="288"/>
      <c r="AA1571" s="3"/>
      <c r="AE1571" s="85"/>
    </row>
    <row r="1572" spans="23:31" ht="11.25">
      <c r="W1572" s="3"/>
      <c r="X1572" s="3"/>
      <c r="Z1572" s="288"/>
      <c r="AA1572" s="3"/>
      <c r="AE1572" s="85"/>
    </row>
    <row r="1573" spans="23:31" ht="11.25">
      <c r="W1573" s="3"/>
      <c r="X1573" s="3"/>
      <c r="Z1573" s="288"/>
      <c r="AA1573" s="3"/>
      <c r="AE1573" s="85"/>
    </row>
    <row r="1574" spans="23:31" ht="11.25">
      <c r="W1574" s="3"/>
      <c r="X1574" s="3"/>
      <c r="Z1574" s="288"/>
      <c r="AA1574" s="3"/>
      <c r="AE1574" s="85"/>
    </row>
    <row r="1575" spans="23:31" ht="11.25">
      <c r="W1575" s="3"/>
      <c r="X1575" s="3"/>
      <c r="Z1575" s="288"/>
      <c r="AA1575" s="3"/>
      <c r="AE1575" s="85"/>
    </row>
    <row r="1576" spans="23:31" ht="11.25">
      <c r="W1576" s="3"/>
      <c r="X1576" s="3"/>
      <c r="Z1576" s="288"/>
      <c r="AA1576" s="3"/>
      <c r="AE1576" s="85"/>
    </row>
    <row r="1577" spans="23:31" ht="11.25">
      <c r="W1577" s="3"/>
      <c r="X1577" s="3"/>
      <c r="Z1577" s="288"/>
      <c r="AA1577" s="3"/>
      <c r="AE1577" s="85"/>
    </row>
    <row r="1578" spans="23:31" ht="11.25">
      <c r="W1578" s="3"/>
      <c r="X1578" s="3"/>
      <c r="Z1578" s="288"/>
      <c r="AA1578" s="3"/>
      <c r="AE1578" s="85"/>
    </row>
    <row r="1579" spans="23:31" ht="11.25">
      <c r="W1579" s="3"/>
      <c r="X1579" s="3"/>
      <c r="Z1579" s="288"/>
      <c r="AA1579" s="3"/>
      <c r="AE1579" s="85"/>
    </row>
    <row r="1580" spans="23:31" ht="11.25">
      <c r="W1580" s="3"/>
      <c r="X1580" s="3"/>
      <c r="Z1580" s="288"/>
      <c r="AA1580" s="3"/>
      <c r="AE1580" s="85"/>
    </row>
    <row r="1581" spans="23:31" ht="11.25">
      <c r="W1581" s="3"/>
      <c r="X1581" s="3"/>
      <c r="Z1581" s="288"/>
      <c r="AA1581" s="3"/>
      <c r="AE1581" s="85"/>
    </row>
    <row r="1582" spans="23:31" ht="11.25">
      <c r="W1582" s="3"/>
      <c r="X1582" s="3"/>
      <c r="Z1582" s="288"/>
      <c r="AA1582" s="3"/>
      <c r="AE1582" s="85"/>
    </row>
    <row r="1583" spans="23:31" ht="11.25">
      <c r="W1583" s="3"/>
      <c r="X1583" s="3"/>
      <c r="Z1583" s="288"/>
      <c r="AA1583" s="3"/>
      <c r="AE1583" s="85"/>
    </row>
    <row r="1584" spans="23:31" ht="11.25">
      <c r="W1584" s="3"/>
      <c r="X1584" s="3"/>
      <c r="Z1584" s="288"/>
      <c r="AA1584" s="3"/>
      <c r="AE1584" s="85"/>
    </row>
    <row r="1585" spans="23:31" ht="11.25">
      <c r="W1585" s="3"/>
      <c r="X1585" s="3"/>
      <c r="Z1585" s="288"/>
      <c r="AA1585" s="3"/>
      <c r="AE1585" s="85"/>
    </row>
    <row r="1586" spans="23:31" ht="11.25">
      <c r="W1586" s="3"/>
      <c r="X1586" s="3"/>
      <c r="Z1586" s="288"/>
      <c r="AA1586" s="3"/>
      <c r="AE1586" s="85"/>
    </row>
    <row r="1587" spans="23:31" ht="11.25">
      <c r="W1587" s="3"/>
      <c r="X1587" s="3"/>
      <c r="Z1587" s="288"/>
      <c r="AA1587" s="3"/>
      <c r="AE1587" s="85"/>
    </row>
    <row r="1588" spans="23:31" ht="11.25">
      <c r="W1588" s="3"/>
      <c r="X1588" s="3"/>
      <c r="Z1588" s="288"/>
      <c r="AA1588" s="3"/>
      <c r="AE1588" s="85"/>
    </row>
    <row r="1589" spans="23:31" ht="11.25">
      <c r="W1589" s="3"/>
      <c r="X1589" s="3"/>
      <c r="Z1589" s="288"/>
      <c r="AA1589" s="3"/>
      <c r="AE1589" s="85"/>
    </row>
    <row r="1590" spans="23:31" ht="11.25">
      <c r="W1590" s="3"/>
      <c r="X1590" s="3"/>
      <c r="Z1590" s="288"/>
      <c r="AA1590" s="3"/>
      <c r="AE1590" s="85"/>
    </row>
    <row r="1591" spans="23:31" ht="11.25">
      <c r="W1591" s="3"/>
      <c r="X1591" s="3"/>
      <c r="Z1591" s="288"/>
      <c r="AA1591" s="3"/>
      <c r="AE1591" s="85"/>
    </row>
    <row r="1592" spans="23:31" ht="11.25">
      <c r="W1592" s="3"/>
      <c r="X1592" s="3"/>
      <c r="Z1592" s="288"/>
      <c r="AA1592" s="3"/>
      <c r="AE1592" s="85"/>
    </row>
    <row r="1593" spans="23:31" ht="11.25">
      <c r="W1593" s="3"/>
      <c r="X1593" s="3"/>
      <c r="Z1593" s="288"/>
      <c r="AA1593" s="3"/>
      <c r="AE1593" s="85"/>
    </row>
    <row r="1594" spans="23:31" ht="11.25">
      <c r="W1594" s="3"/>
      <c r="X1594" s="3"/>
      <c r="Z1594" s="288"/>
      <c r="AA1594" s="3"/>
      <c r="AE1594" s="85"/>
    </row>
    <row r="1595" spans="23:31" ht="11.25">
      <c r="W1595" s="3"/>
      <c r="X1595" s="3"/>
      <c r="Z1595" s="288"/>
      <c r="AA1595" s="3"/>
      <c r="AE1595" s="85"/>
    </row>
    <row r="1596" spans="23:31" ht="11.25">
      <c r="W1596" s="3"/>
      <c r="X1596" s="3"/>
      <c r="Z1596" s="288"/>
      <c r="AA1596" s="3"/>
      <c r="AE1596" s="85"/>
    </row>
    <row r="1597" spans="23:31" ht="11.25">
      <c r="W1597" s="3"/>
      <c r="X1597" s="3"/>
      <c r="Z1597" s="288"/>
      <c r="AA1597" s="3"/>
      <c r="AE1597" s="85"/>
    </row>
    <row r="1598" spans="23:31" ht="11.25">
      <c r="W1598" s="3"/>
      <c r="X1598" s="3"/>
      <c r="Z1598" s="288"/>
      <c r="AA1598" s="3"/>
      <c r="AE1598" s="85"/>
    </row>
    <row r="1599" spans="23:31" ht="11.25">
      <c r="W1599" s="3"/>
      <c r="X1599" s="3"/>
      <c r="Z1599" s="288"/>
      <c r="AA1599" s="3"/>
      <c r="AE1599" s="85"/>
    </row>
    <row r="1600" spans="23:31" ht="11.25">
      <c r="W1600" s="3"/>
      <c r="X1600" s="3"/>
      <c r="Z1600" s="288"/>
      <c r="AA1600" s="3"/>
      <c r="AE1600" s="85"/>
    </row>
    <row r="1601" spans="23:31" ht="11.25">
      <c r="W1601" s="3"/>
      <c r="X1601" s="3"/>
      <c r="Z1601" s="288"/>
      <c r="AA1601" s="3"/>
      <c r="AE1601" s="85"/>
    </row>
    <row r="1602" spans="23:31" ht="11.25">
      <c r="W1602" s="3"/>
      <c r="X1602" s="3"/>
      <c r="Z1602" s="288"/>
      <c r="AA1602" s="3"/>
      <c r="AE1602" s="85"/>
    </row>
    <row r="1603" spans="23:31" ht="11.25">
      <c r="W1603" s="3"/>
      <c r="X1603" s="3"/>
      <c r="Z1603" s="288"/>
      <c r="AA1603" s="3"/>
      <c r="AE1603" s="85"/>
    </row>
    <row r="1604" spans="23:31" ht="11.25">
      <c r="W1604" s="3"/>
      <c r="X1604" s="3"/>
      <c r="Z1604" s="288"/>
      <c r="AA1604" s="3"/>
      <c r="AE1604" s="85"/>
    </row>
    <row r="1605" spans="23:31" ht="11.25">
      <c r="W1605" s="3"/>
      <c r="X1605" s="3"/>
      <c r="Z1605" s="288"/>
      <c r="AA1605" s="3"/>
      <c r="AE1605" s="85"/>
    </row>
    <row r="1606" spans="23:31" ht="11.25">
      <c r="W1606" s="3"/>
      <c r="X1606" s="3"/>
      <c r="Z1606" s="288"/>
      <c r="AA1606" s="3"/>
      <c r="AE1606" s="85"/>
    </row>
    <row r="1607" spans="23:31" ht="11.25">
      <c r="W1607" s="3"/>
      <c r="X1607" s="3"/>
      <c r="Z1607" s="288"/>
      <c r="AA1607" s="3"/>
      <c r="AE1607" s="85"/>
    </row>
    <row r="1608" spans="23:31" ht="11.25">
      <c r="W1608" s="3"/>
      <c r="X1608" s="3"/>
      <c r="Z1608" s="288"/>
      <c r="AA1608" s="3"/>
      <c r="AE1608" s="85"/>
    </row>
    <row r="1609" spans="23:31" ht="11.25">
      <c r="W1609" s="3"/>
      <c r="X1609" s="3"/>
      <c r="Z1609" s="288"/>
      <c r="AA1609" s="3"/>
      <c r="AE1609" s="85"/>
    </row>
    <row r="1610" spans="23:31" ht="11.25">
      <c r="W1610" s="3"/>
      <c r="X1610" s="3"/>
      <c r="Z1610" s="288"/>
      <c r="AA1610" s="3"/>
      <c r="AE1610" s="85"/>
    </row>
    <row r="1611" spans="23:31" ht="11.25">
      <c r="W1611" s="3"/>
      <c r="X1611" s="3"/>
      <c r="Z1611" s="288"/>
      <c r="AA1611" s="3"/>
      <c r="AE1611" s="85"/>
    </row>
    <row r="1612" spans="23:31" ht="11.25">
      <c r="W1612" s="3"/>
      <c r="X1612" s="3"/>
      <c r="Z1612" s="288"/>
      <c r="AA1612" s="3"/>
      <c r="AE1612" s="85"/>
    </row>
    <row r="1613" spans="23:31" ht="11.25">
      <c r="W1613" s="3"/>
      <c r="X1613" s="3"/>
      <c r="Z1613" s="288"/>
      <c r="AA1613" s="3"/>
      <c r="AE1613" s="85"/>
    </row>
    <row r="1614" spans="23:31" ht="11.25">
      <c r="W1614" s="3"/>
      <c r="X1614" s="3"/>
      <c r="Z1614" s="288"/>
      <c r="AA1614" s="3"/>
      <c r="AE1614" s="85"/>
    </row>
    <row r="1615" spans="23:31" ht="11.25">
      <c r="W1615" s="3"/>
      <c r="X1615" s="3"/>
      <c r="Z1615" s="288"/>
      <c r="AA1615" s="3"/>
      <c r="AE1615" s="85"/>
    </row>
    <row r="1616" spans="23:31" ht="11.25">
      <c r="W1616" s="3"/>
      <c r="X1616" s="3"/>
      <c r="Z1616" s="288"/>
      <c r="AA1616" s="3"/>
      <c r="AE1616" s="85"/>
    </row>
    <row r="1617" spans="23:31" ht="11.25">
      <c r="W1617" s="3"/>
      <c r="X1617" s="3"/>
      <c r="Z1617" s="288"/>
      <c r="AA1617" s="3"/>
      <c r="AE1617" s="85"/>
    </row>
    <row r="1618" spans="23:31" ht="11.25">
      <c r="W1618" s="3"/>
      <c r="X1618" s="3"/>
      <c r="Z1618" s="288"/>
      <c r="AA1618" s="3"/>
      <c r="AE1618" s="85"/>
    </row>
    <row r="1619" spans="23:31" ht="11.25">
      <c r="W1619" s="3"/>
      <c r="X1619" s="3"/>
      <c r="Z1619" s="288"/>
      <c r="AA1619" s="3"/>
      <c r="AE1619" s="85"/>
    </row>
    <row r="1620" spans="23:31" ht="11.25">
      <c r="W1620" s="3"/>
      <c r="X1620" s="3"/>
      <c r="Z1620" s="288"/>
      <c r="AA1620" s="3"/>
      <c r="AE1620" s="85"/>
    </row>
    <row r="1621" spans="23:31" ht="11.25">
      <c r="W1621" s="3"/>
      <c r="X1621" s="3"/>
      <c r="Z1621" s="288"/>
      <c r="AA1621" s="3"/>
      <c r="AE1621" s="85"/>
    </row>
    <row r="1622" spans="23:31" ht="11.25">
      <c r="W1622" s="3"/>
      <c r="X1622" s="3"/>
      <c r="Z1622" s="288"/>
      <c r="AA1622" s="3"/>
      <c r="AE1622" s="85"/>
    </row>
    <row r="1623" spans="23:31" ht="11.25">
      <c r="W1623" s="3"/>
      <c r="X1623" s="3"/>
      <c r="Z1623" s="288"/>
      <c r="AA1623" s="3"/>
      <c r="AE1623" s="85"/>
    </row>
    <row r="1624" spans="23:31" ht="11.25">
      <c r="W1624" s="3"/>
      <c r="X1624" s="3"/>
      <c r="Z1624" s="288"/>
      <c r="AA1624" s="3"/>
      <c r="AE1624" s="85"/>
    </row>
    <row r="1625" spans="23:31" ht="11.25">
      <c r="W1625" s="3"/>
      <c r="X1625" s="3"/>
      <c r="Z1625" s="288"/>
      <c r="AA1625" s="3"/>
      <c r="AE1625" s="85"/>
    </row>
    <row r="1626" spans="23:31" ht="11.25">
      <c r="W1626" s="3"/>
      <c r="X1626" s="3"/>
      <c r="Z1626" s="288"/>
      <c r="AA1626" s="3"/>
      <c r="AE1626" s="85"/>
    </row>
    <row r="1627" spans="23:31" ht="11.25">
      <c r="W1627" s="3"/>
      <c r="X1627" s="3"/>
      <c r="Z1627" s="288"/>
      <c r="AA1627" s="3"/>
      <c r="AE1627" s="85"/>
    </row>
    <row r="1628" spans="23:31" ht="11.25">
      <c r="W1628" s="3"/>
      <c r="X1628" s="3"/>
      <c r="Z1628" s="288"/>
      <c r="AA1628" s="3"/>
      <c r="AE1628" s="85"/>
    </row>
    <row r="1629" spans="23:31" ht="11.25">
      <c r="W1629" s="3"/>
      <c r="X1629" s="3"/>
      <c r="Z1629" s="288"/>
      <c r="AA1629" s="3"/>
      <c r="AE1629" s="85"/>
    </row>
    <row r="1630" spans="23:31" ht="11.25">
      <c r="W1630" s="3"/>
      <c r="X1630" s="3"/>
      <c r="Z1630" s="288"/>
      <c r="AA1630" s="3"/>
      <c r="AE1630" s="85"/>
    </row>
    <row r="1631" spans="23:31" ht="11.25">
      <c r="W1631" s="3"/>
      <c r="X1631" s="3"/>
      <c r="Z1631" s="288"/>
      <c r="AA1631" s="3"/>
      <c r="AE1631" s="85"/>
    </row>
    <row r="1632" spans="23:31" ht="11.25">
      <c r="W1632" s="3"/>
      <c r="X1632" s="3"/>
      <c r="Z1632" s="288"/>
      <c r="AA1632" s="3"/>
      <c r="AE1632" s="85"/>
    </row>
    <row r="1633" spans="23:31" ht="11.25">
      <c r="W1633" s="3"/>
      <c r="X1633" s="3"/>
      <c r="Z1633" s="288"/>
      <c r="AA1633" s="3"/>
      <c r="AE1633" s="85"/>
    </row>
    <row r="1634" spans="23:31" ht="11.25">
      <c r="W1634" s="3"/>
      <c r="X1634" s="3"/>
      <c r="Z1634" s="288"/>
      <c r="AA1634" s="3"/>
      <c r="AE1634" s="85"/>
    </row>
    <row r="1635" spans="23:31" ht="11.25">
      <c r="W1635" s="3"/>
      <c r="X1635" s="3"/>
      <c r="Z1635" s="288"/>
      <c r="AA1635" s="3"/>
      <c r="AE1635" s="85"/>
    </row>
    <row r="1636" spans="23:31" ht="11.25">
      <c r="W1636" s="3"/>
      <c r="X1636" s="3"/>
      <c r="Z1636" s="288"/>
      <c r="AA1636" s="3"/>
      <c r="AE1636" s="85"/>
    </row>
    <row r="1637" spans="23:31" ht="11.25">
      <c r="W1637" s="3"/>
      <c r="X1637" s="3"/>
      <c r="Z1637" s="288"/>
      <c r="AA1637" s="3"/>
      <c r="AE1637" s="85"/>
    </row>
    <row r="1638" spans="23:31" ht="11.25">
      <c r="W1638" s="3"/>
      <c r="X1638" s="3"/>
      <c r="Z1638" s="288"/>
      <c r="AA1638" s="3"/>
      <c r="AE1638" s="85"/>
    </row>
    <row r="1639" spans="23:31" ht="11.25">
      <c r="W1639" s="3"/>
      <c r="X1639" s="3"/>
      <c r="Z1639" s="288"/>
      <c r="AA1639" s="3"/>
      <c r="AE1639" s="85"/>
    </row>
    <row r="1640" spans="23:31" ht="11.25">
      <c r="W1640" s="3"/>
      <c r="X1640" s="3"/>
      <c r="Z1640" s="288"/>
      <c r="AA1640" s="3"/>
      <c r="AE1640" s="85"/>
    </row>
    <row r="1641" spans="23:31" ht="11.25">
      <c r="W1641" s="3"/>
      <c r="X1641" s="3"/>
      <c r="Z1641" s="288"/>
      <c r="AA1641" s="3"/>
      <c r="AE1641" s="85"/>
    </row>
    <row r="1642" spans="23:31" ht="11.25">
      <c r="W1642" s="3"/>
      <c r="X1642" s="3"/>
      <c r="Z1642" s="288"/>
      <c r="AA1642" s="3"/>
      <c r="AE1642" s="85"/>
    </row>
    <row r="1643" spans="23:31" ht="11.25">
      <c r="W1643" s="3"/>
      <c r="X1643" s="3"/>
      <c r="Z1643" s="288"/>
      <c r="AA1643" s="3"/>
      <c r="AE1643" s="85"/>
    </row>
    <row r="1644" spans="23:31" ht="11.25">
      <c r="W1644" s="3"/>
      <c r="X1644" s="3"/>
      <c r="Z1644" s="288"/>
      <c r="AA1644" s="3"/>
      <c r="AE1644" s="85"/>
    </row>
    <row r="1645" spans="23:31" ht="11.25">
      <c r="W1645" s="3"/>
      <c r="X1645" s="3"/>
      <c r="Z1645" s="288"/>
      <c r="AA1645" s="3"/>
      <c r="AE1645" s="85"/>
    </row>
    <row r="1646" spans="23:31" ht="11.25">
      <c r="W1646" s="3"/>
      <c r="X1646" s="3"/>
      <c r="Z1646" s="288"/>
      <c r="AA1646" s="3"/>
      <c r="AE1646" s="85"/>
    </row>
    <row r="1647" spans="23:31" ht="11.25">
      <c r="W1647" s="3"/>
      <c r="X1647" s="3"/>
      <c r="Z1647" s="288"/>
      <c r="AA1647" s="3"/>
      <c r="AE1647" s="85"/>
    </row>
    <row r="1648" spans="23:31" ht="11.25">
      <c r="W1648" s="3"/>
      <c r="X1648" s="3"/>
      <c r="Z1648" s="288"/>
      <c r="AA1648" s="3"/>
      <c r="AE1648" s="85"/>
    </row>
    <row r="1649" spans="23:31" ht="11.25">
      <c r="W1649" s="3"/>
      <c r="X1649" s="3"/>
      <c r="Z1649" s="288"/>
      <c r="AA1649" s="3"/>
      <c r="AE1649" s="85"/>
    </row>
    <row r="1650" spans="23:31" ht="11.25">
      <c r="W1650" s="3"/>
      <c r="X1650" s="3"/>
      <c r="Z1650" s="288"/>
      <c r="AA1650" s="3"/>
      <c r="AE1650" s="85"/>
    </row>
    <row r="1651" spans="23:31" ht="11.25">
      <c r="W1651" s="3"/>
      <c r="X1651" s="3"/>
      <c r="Z1651" s="288"/>
      <c r="AA1651" s="3"/>
      <c r="AE1651" s="85"/>
    </row>
    <row r="1652" spans="23:31" ht="11.25">
      <c r="W1652" s="3"/>
      <c r="X1652" s="3"/>
      <c r="Z1652" s="288"/>
      <c r="AA1652" s="3"/>
      <c r="AE1652" s="85"/>
    </row>
    <row r="1653" spans="23:31" ht="11.25">
      <c r="W1653" s="3"/>
      <c r="X1653" s="3"/>
      <c r="Z1653" s="288"/>
      <c r="AA1653" s="3"/>
      <c r="AE1653" s="85"/>
    </row>
    <row r="1654" spans="23:31" ht="11.25">
      <c r="W1654" s="3"/>
      <c r="X1654" s="3"/>
      <c r="Z1654" s="288"/>
      <c r="AA1654" s="3"/>
      <c r="AE1654" s="85"/>
    </row>
    <row r="1655" spans="23:31" ht="11.25">
      <c r="W1655" s="3"/>
      <c r="X1655" s="3"/>
      <c r="Z1655" s="288"/>
      <c r="AA1655" s="3"/>
      <c r="AE1655" s="85"/>
    </row>
    <row r="1656" spans="23:31" ht="11.25">
      <c r="W1656" s="3"/>
      <c r="X1656" s="3"/>
      <c r="Z1656" s="288"/>
      <c r="AA1656" s="3"/>
      <c r="AE1656" s="85"/>
    </row>
    <row r="1657" spans="23:31" ht="11.25">
      <c r="W1657" s="3"/>
      <c r="X1657" s="3"/>
      <c r="Z1657" s="288"/>
      <c r="AA1657" s="3"/>
      <c r="AE1657" s="85"/>
    </row>
    <row r="1658" spans="23:31" ht="11.25">
      <c r="W1658" s="3"/>
      <c r="X1658" s="3"/>
      <c r="Z1658" s="288"/>
      <c r="AA1658" s="3"/>
      <c r="AE1658" s="85"/>
    </row>
    <row r="1659" spans="23:31" ht="11.25">
      <c r="W1659" s="3"/>
      <c r="X1659" s="3"/>
      <c r="Z1659" s="288"/>
      <c r="AA1659" s="3"/>
      <c r="AE1659" s="85"/>
    </row>
    <row r="1660" spans="23:31" ht="11.25">
      <c r="W1660" s="3"/>
      <c r="X1660" s="3"/>
      <c r="Z1660" s="288"/>
      <c r="AA1660" s="3"/>
      <c r="AE1660" s="85"/>
    </row>
    <row r="1661" spans="23:31" ht="11.25">
      <c r="W1661" s="3"/>
      <c r="X1661" s="3"/>
      <c r="Z1661" s="288"/>
      <c r="AA1661" s="3"/>
      <c r="AE1661" s="85"/>
    </row>
    <row r="1662" spans="23:31" ht="11.25">
      <c r="W1662" s="3"/>
      <c r="X1662" s="3"/>
      <c r="Z1662" s="288"/>
      <c r="AA1662" s="3"/>
      <c r="AE1662" s="85"/>
    </row>
    <row r="1663" spans="23:31" ht="11.25">
      <c r="W1663" s="3"/>
      <c r="X1663" s="3"/>
      <c r="Z1663" s="288"/>
      <c r="AA1663" s="3"/>
      <c r="AE1663" s="85"/>
    </row>
    <row r="1664" spans="23:31" ht="11.25">
      <c r="W1664" s="3"/>
      <c r="X1664" s="3"/>
      <c r="Z1664" s="288"/>
      <c r="AA1664" s="3"/>
      <c r="AE1664" s="85"/>
    </row>
    <row r="1665" spans="23:31" ht="11.25">
      <c r="W1665" s="3"/>
      <c r="X1665" s="3"/>
      <c r="Z1665" s="288"/>
      <c r="AA1665" s="3"/>
      <c r="AE1665" s="85"/>
    </row>
    <row r="1666" spans="23:31" ht="11.25">
      <c r="W1666" s="3"/>
      <c r="X1666" s="3"/>
      <c r="Z1666" s="288"/>
      <c r="AA1666" s="3"/>
      <c r="AE1666" s="85"/>
    </row>
    <row r="1667" spans="23:31" ht="11.25">
      <c r="W1667" s="3"/>
      <c r="X1667" s="3"/>
      <c r="Z1667" s="288"/>
      <c r="AA1667" s="3"/>
      <c r="AE1667" s="85"/>
    </row>
    <row r="1668" spans="23:31" ht="11.25">
      <c r="W1668" s="3"/>
      <c r="X1668" s="3"/>
      <c r="Z1668" s="288"/>
      <c r="AA1668" s="3"/>
      <c r="AE1668" s="85"/>
    </row>
    <row r="1669" spans="23:31" ht="11.25">
      <c r="W1669" s="3"/>
      <c r="X1669" s="3"/>
      <c r="Z1669" s="288"/>
      <c r="AA1669" s="3"/>
      <c r="AE1669" s="85"/>
    </row>
    <row r="1670" spans="23:31" ht="11.25">
      <c r="W1670" s="3"/>
      <c r="X1670" s="3"/>
      <c r="Z1670" s="288"/>
      <c r="AA1670" s="3"/>
      <c r="AE1670" s="85"/>
    </row>
    <row r="1671" spans="23:31" ht="11.25">
      <c r="W1671" s="3"/>
      <c r="X1671" s="3"/>
      <c r="Z1671" s="288"/>
      <c r="AA1671" s="3"/>
      <c r="AE1671" s="85"/>
    </row>
    <row r="1672" spans="23:31" ht="11.25">
      <c r="W1672" s="3"/>
      <c r="X1672" s="3"/>
      <c r="Z1672" s="288"/>
      <c r="AA1672" s="3"/>
      <c r="AE1672" s="85"/>
    </row>
    <row r="1673" spans="23:31" ht="11.25">
      <c r="W1673" s="3"/>
      <c r="X1673" s="3"/>
      <c r="Z1673" s="288"/>
      <c r="AA1673" s="3"/>
      <c r="AE1673" s="85"/>
    </row>
    <row r="1674" spans="23:31" ht="11.25">
      <c r="W1674" s="3"/>
      <c r="X1674" s="3"/>
      <c r="Z1674" s="288"/>
      <c r="AA1674" s="3"/>
      <c r="AE1674" s="85"/>
    </row>
    <row r="1675" spans="23:31" ht="11.25">
      <c r="W1675" s="3"/>
      <c r="X1675" s="3"/>
      <c r="Z1675" s="288"/>
      <c r="AA1675" s="3"/>
      <c r="AE1675" s="85"/>
    </row>
    <row r="1676" spans="23:31" ht="11.25">
      <c r="W1676" s="3"/>
      <c r="X1676" s="3"/>
      <c r="Z1676" s="288"/>
      <c r="AA1676" s="3"/>
      <c r="AE1676" s="85"/>
    </row>
    <row r="1677" spans="23:31" ht="11.25">
      <c r="W1677" s="3"/>
      <c r="X1677" s="3"/>
      <c r="Z1677" s="288"/>
      <c r="AA1677" s="3"/>
      <c r="AE1677" s="85"/>
    </row>
    <row r="1678" spans="23:31" ht="11.25">
      <c r="W1678" s="3"/>
      <c r="X1678" s="3"/>
      <c r="Z1678" s="288"/>
      <c r="AA1678" s="3"/>
      <c r="AE1678" s="85"/>
    </row>
    <row r="1679" spans="23:31" ht="11.25">
      <c r="W1679" s="3"/>
      <c r="X1679" s="3"/>
      <c r="Z1679" s="288"/>
      <c r="AA1679" s="3"/>
      <c r="AE1679" s="85"/>
    </row>
    <row r="1680" spans="23:31" ht="11.25">
      <c r="W1680" s="3"/>
      <c r="X1680" s="3"/>
      <c r="Z1680" s="288"/>
      <c r="AA1680" s="3"/>
      <c r="AE1680" s="85"/>
    </row>
    <row r="1681" spans="23:31" ht="11.25">
      <c r="W1681" s="3"/>
      <c r="X1681" s="3"/>
      <c r="Z1681" s="288"/>
      <c r="AA1681" s="3"/>
      <c r="AE1681" s="85"/>
    </row>
    <row r="1682" spans="23:31" ht="11.25">
      <c r="W1682" s="3"/>
      <c r="X1682" s="3"/>
      <c r="Z1682" s="288"/>
      <c r="AA1682" s="3"/>
      <c r="AE1682" s="85"/>
    </row>
    <row r="1683" spans="23:31" ht="11.25">
      <c r="W1683" s="3"/>
      <c r="X1683" s="3"/>
      <c r="Z1683" s="288"/>
      <c r="AA1683" s="3"/>
      <c r="AE1683" s="85"/>
    </row>
    <row r="1684" spans="23:31" ht="11.25">
      <c r="W1684" s="3"/>
      <c r="X1684" s="3"/>
      <c r="Z1684" s="288"/>
      <c r="AA1684" s="3"/>
      <c r="AE1684" s="85"/>
    </row>
    <row r="1685" spans="23:31" ht="11.25">
      <c r="W1685" s="3"/>
      <c r="X1685" s="3"/>
      <c r="Z1685" s="288"/>
      <c r="AA1685" s="3"/>
      <c r="AE1685" s="85"/>
    </row>
    <row r="1686" spans="23:31" ht="11.25">
      <c r="W1686" s="3"/>
      <c r="X1686" s="3"/>
      <c r="Z1686" s="288"/>
      <c r="AA1686" s="3"/>
      <c r="AE1686" s="85"/>
    </row>
    <row r="1687" spans="23:31" ht="11.25">
      <c r="W1687" s="3"/>
      <c r="X1687" s="3"/>
      <c r="Z1687" s="288"/>
      <c r="AA1687" s="3"/>
      <c r="AE1687" s="85"/>
    </row>
    <row r="1688" spans="23:31" ht="11.25">
      <c r="W1688" s="3"/>
      <c r="X1688" s="3"/>
      <c r="Z1688" s="288"/>
      <c r="AA1688" s="3"/>
      <c r="AE1688" s="85"/>
    </row>
    <row r="1689" spans="23:31" ht="11.25">
      <c r="W1689" s="3"/>
      <c r="X1689" s="3"/>
      <c r="Z1689" s="288"/>
      <c r="AA1689" s="3"/>
      <c r="AE1689" s="85"/>
    </row>
    <row r="1690" spans="23:31" ht="11.25">
      <c r="W1690" s="3"/>
      <c r="X1690" s="3"/>
      <c r="Z1690" s="288"/>
      <c r="AA1690" s="3"/>
      <c r="AE1690" s="85"/>
    </row>
    <row r="1691" spans="23:31" ht="11.25">
      <c r="W1691" s="3"/>
      <c r="X1691" s="3"/>
      <c r="Z1691" s="288"/>
      <c r="AA1691" s="3"/>
      <c r="AE1691" s="85"/>
    </row>
    <row r="1692" spans="23:31" ht="11.25">
      <c r="W1692" s="3"/>
      <c r="X1692" s="3"/>
      <c r="Z1692" s="288"/>
      <c r="AA1692" s="3"/>
      <c r="AE1692" s="85"/>
    </row>
    <row r="1693" spans="23:31" ht="11.25">
      <c r="W1693" s="3"/>
      <c r="X1693" s="3"/>
      <c r="Z1693" s="288"/>
      <c r="AA1693" s="3"/>
      <c r="AE1693" s="85"/>
    </row>
    <row r="1694" spans="23:31" ht="11.25">
      <c r="W1694" s="3"/>
      <c r="X1694" s="3"/>
      <c r="Z1694" s="288"/>
      <c r="AA1694" s="3"/>
      <c r="AE1694" s="85"/>
    </row>
    <row r="1695" spans="23:31" ht="11.25">
      <c r="W1695" s="3"/>
      <c r="X1695" s="3"/>
      <c r="Z1695" s="288"/>
      <c r="AA1695" s="3"/>
      <c r="AE1695" s="85"/>
    </row>
    <row r="1696" spans="23:31" ht="11.25">
      <c r="W1696" s="3"/>
      <c r="X1696" s="3"/>
      <c r="Z1696" s="288"/>
      <c r="AA1696" s="3"/>
      <c r="AE1696" s="85"/>
    </row>
    <row r="1697" spans="23:31" ht="11.25">
      <c r="W1697" s="3"/>
      <c r="X1697" s="3"/>
      <c r="Z1697" s="288"/>
      <c r="AA1697" s="3"/>
      <c r="AE1697" s="85"/>
    </row>
    <row r="1698" spans="23:31" ht="11.25">
      <c r="W1698" s="3"/>
      <c r="X1698" s="3"/>
      <c r="Z1698" s="288"/>
      <c r="AA1698" s="3"/>
      <c r="AE1698" s="85"/>
    </row>
    <row r="1699" spans="23:31" ht="11.25">
      <c r="W1699" s="3"/>
      <c r="X1699" s="3"/>
      <c r="Z1699" s="288"/>
      <c r="AA1699" s="3"/>
      <c r="AE1699" s="85"/>
    </row>
    <row r="1700" spans="23:31" ht="11.25">
      <c r="W1700" s="3"/>
      <c r="X1700" s="3"/>
      <c r="Z1700" s="288"/>
      <c r="AA1700" s="3"/>
      <c r="AE1700" s="85"/>
    </row>
    <row r="1701" spans="23:31" ht="11.25">
      <c r="W1701" s="3"/>
      <c r="X1701" s="3"/>
      <c r="Z1701" s="288"/>
      <c r="AA1701" s="3"/>
      <c r="AE1701" s="85"/>
    </row>
    <row r="1702" spans="23:31" ht="11.25">
      <c r="W1702" s="3"/>
      <c r="X1702" s="3"/>
      <c r="Z1702" s="288"/>
      <c r="AA1702" s="3"/>
      <c r="AE1702" s="85"/>
    </row>
    <row r="1703" spans="23:31" ht="11.25">
      <c r="W1703" s="3"/>
      <c r="X1703" s="3"/>
      <c r="Z1703" s="288"/>
      <c r="AA1703" s="3"/>
      <c r="AE1703" s="85"/>
    </row>
    <row r="1704" spans="23:31" ht="11.25">
      <c r="W1704" s="3"/>
      <c r="X1704" s="3"/>
      <c r="Z1704" s="288"/>
      <c r="AA1704" s="3"/>
      <c r="AE1704" s="85"/>
    </row>
    <row r="1705" spans="23:31" ht="11.25">
      <c r="W1705" s="3"/>
      <c r="X1705" s="3"/>
      <c r="Z1705" s="288"/>
      <c r="AA1705" s="3"/>
      <c r="AE1705" s="85"/>
    </row>
    <row r="1706" spans="23:31" ht="11.25">
      <c r="W1706" s="3"/>
      <c r="X1706" s="3"/>
      <c r="Z1706" s="288"/>
      <c r="AA1706" s="3"/>
      <c r="AE1706" s="85"/>
    </row>
    <row r="1707" spans="23:31" ht="11.25">
      <c r="W1707" s="3"/>
      <c r="X1707" s="3"/>
      <c r="Z1707" s="288"/>
      <c r="AA1707" s="3"/>
      <c r="AE1707" s="85"/>
    </row>
    <row r="1708" spans="23:31" ht="11.25">
      <c r="W1708" s="3"/>
      <c r="X1708" s="3"/>
      <c r="Z1708" s="288"/>
      <c r="AA1708" s="3"/>
      <c r="AE1708" s="85"/>
    </row>
    <row r="1709" spans="23:31" ht="11.25">
      <c r="W1709" s="3"/>
      <c r="X1709" s="3"/>
      <c r="Z1709" s="288"/>
      <c r="AA1709" s="3"/>
      <c r="AE1709" s="85"/>
    </row>
    <row r="1710" spans="23:31" ht="11.25">
      <c r="W1710" s="3"/>
      <c r="X1710" s="3"/>
      <c r="Z1710" s="288"/>
      <c r="AA1710" s="3"/>
      <c r="AE1710" s="85"/>
    </row>
    <row r="1711" spans="23:31" ht="11.25">
      <c r="W1711" s="3"/>
      <c r="X1711" s="3"/>
      <c r="Z1711" s="288"/>
      <c r="AA1711" s="3"/>
      <c r="AE1711" s="85"/>
    </row>
    <row r="1712" spans="23:31" ht="11.25">
      <c r="W1712" s="3"/>
      <c r="X1712" s="3"/>
      <c r="Z1712" s="288"/>
      <c r="AA1712" s="3"/>
      <c r="AE1712" s="85"/>
    </row>
    <row r="1713" spans="23:31" ht="11.25">
      <c r="W1713" s="3"/>
      <c r="X1713" s="3"/>
      <c r="Z1713" s="288"/>
      <c r="AA1713" s="3"/>
      <c r="AE1713" s="85"/>
    </row>
    <row r="1714" spans="23:31" ht="11.25">
      <c r="W1714" s="3"/>
      <c r="X1714" s="3"/>
      <c r="Z1714" s="288"/>
      <c r="AA1714" s="3"/>
      <c r="AE1714" s="85"/>
    </row>
    <row r="1715" spans="23:31" ht="11.25">
      <c r="W1715" s="3"/>
      <c r="X1715" s="3"/>
      <c r="Z1715" s="288"/>
      <c r="AA1715" s="3"/>
      <c r="AE1715" s="85"/>
    </row>
    <row r="1716" spans="23:31" ht="11.25">
      <c r="W1716" s="3"/>
      <c r="X1716" s="3"/>
      <c r="Z1716" s="288"/>
      <c r="AA1716" s="3"/>
      <c r="AE1716" s="85"/>
    </row>
    <row r="1717" spans="23:31" ht="11.25">
      <c r="W1717" s="3"/>
      <c r="X1717" s="3"/>
      <c r="Z1717" s="288"/>
      <c r="AA1717" s="3"/>
      <c r="AE1717" s="85"/>
    </row>
    <row r="1718" spans="23:31" ht="11.25">
      <c r="W1718" s="3"/>
      <c r="X1718" s="3"/>
      <c r="Z1718" s="288"/>
      <c r="AA1718" s="3"/>
      <c r="AE1718" s="85"/>
    </row>
    <row r="1719" spans="23:31" ht="11.25">
      <c r="W1719" s="3"/>
      <c r="X1719" s="3"/>
      <c r="Z1719" s="288"/>
      <c r="AA1719" s="3"/>
      <c r="AE1719" s="85"/>
    </row>
    <row r="1720" spans="23:31" ht="11.25">
      <c r="W1720" s="3"/>
      <c r="X1720" s="3"/>
      <c r="Z1720" s="288"/>
      <c r="AA1720" s="3"/>
      <c r="AE1720" s="85"/>
    </row>
    <row r="1721" spans="23:31" ht="11.25">
      <c r="W1721" s="3"/>
      <c r="X1721" s="3"/>
      <c r="Z1721" s="288"/>
      <c r="AA1721" s="3"/>
      <c r="AE1721" s="85"/>
    </row>
    <row r="1722" spans="23:31" ht="11.25">
      <c r="W1722" s="3"/>
      <c r="X1722" s="3"/>
      <c r="Z1722" s="288"/>
      <c r="AA1722" s="3"/>
      <c r="AE1722" s="85"/>
    </row>
    <row r="1723" spans="23:31" ht="11.25">
      <c r="W1723" s="3"/>
      <c r="X1723" s="3"/>
      <c r="Z1723" s="288"/>
      <c r="AA1723" s="3"/>
      <c r="AE1723" s="85"/>
    </row>
    <row r="1724" spans="23:31" ht="11.25">
      <c r="W1724" s="3"/>
      <c r="X1724" s="3"/>
      <c r="Z1724" s="288"/>
      <c r="AA1724" s="3"/>
      <c r="AE1724" s="85"/>
    </row>
    <row r="1725" spans="23:31" ht="11.25">
      <c r="W1725" s="3"/>
      <c r="X1725" s="3"/>
      <c r="Z1725" s="288"/>
      <c r="AA1725" s="3"/>
      <c r="AE1725" s="85"/>
    </row>
    <row r="1726" spans="23:31" ht="11.25">
      <c r="W1726" s="3"/>
      <c r="X1726" s="3"/>
      <c r="Z1726" s="288"/>
      <c r="AA1726" s="3"/>
      <c r="AE1726" s="85"/>
    </row>
    <row r="1727" spans="23:31" ht="11.25">
      <c r="W1727" s="3"/>
      <c r="X1727" s="3"/>
      <c r="Z1727" s="288"/>
      <c r="AA1727" s="3"/>
      <c r="AE1727" s="85"/>
    </row>
    <row r="1728" spans="23:31" ht="11.25">
      <c r="W1728" s="3"/>
      <c r="X1728" s="3"/>
      <c r="Z1728" s="288"/>
      <c r="AA1728" s="3"/>
      <c r="AE1728" s="85"/>
    </row>
    <row r="1729" spans="23:31" ht="11.25">
      <c r="W1729" s="3"/>
      <c r="X1729" s="3"/>
      <c r="Z1729" s="288"/>
      <c r="AA1729" s="3"/>
      <c r="AE1729" s="85"/>
    </row>
    <row r="1730" spans="23:31" ht="11.25">
      <c r="W1730" s="3"/>
      <c r="X1730" s="3"/>
      <c r="Z1730" s="288"/>
      <c r="AA1730" s="3"/>
      <c r="AE1730" s="85"/>
    </row>
    <row r="1731" spans="23:31" ht="11.25">
      <c r="W1731" s="3"/>
      <c r="X1731" s="3"/>
      <c r="Z1731" s="288"/>
      <c r="AA1731" s="3"/>
      <c r="AE1731" s="85"/>
    </row>
    <row r="1732" spans="23:31" ht="11.25">
      <c r="W1732" s="3"/>
      <c r="X1732" s="3"/>
      <c r="Z1732" s="288"/>
      <c r="AA1732" s="3"/>
      <c r="AE1732" s="85"/>
    </row>
    <row r="1733" spans="23:31" ht="11.25">
      <c r="W1733" s="3"/>
      <c r="X1733" s="3"/>
      <c r="Z1733" s="288"/>
      <c r="AA1733" s="3"/>
      <c r="AE1733" s="85"/>
    </row>
    <row r="1734" spans="23:31" ht="11.25">
      <c r="W1734" s="3"/>
      <c r="X1734" s="3"/>
      <c r="Z1734" s="288"/>
      <c r="AA1734" s="3"/>
      <c r="AE1734" s="85"/>
    </row>
    <row r="1735" spans="23:31" ht="11.25">
      <c r="W1735" s="3"/>
      <c r="X1735" s="3"/>
      <c r="Z1735" s="288"/>
      <c r="AA1735" s="3"/>
      <c r="AE1735" s="85"/>
    </row>
    <row r="1736" spans="23:31" ht="11.25">
      <c r="W1736" s="3"/>
      <c r="X1736" s="3"/>
      <c r="Z1736" s="288"/>
      <c r="AA1736" s="3"/>
      <c r="AE1736" s="85"/>
    </row>
    <row r="1737" spans="23:31" ht="11.25">
      <c r="W1737" s="3"/>
      <c r="X1737" s="3"/>
      <c r="Z1737" s="288"/>
      <c r="AA1737" s="3"/>
      <c r="AE1737" s="85"/>
    </row>
    <row r="1738" spans="23:31" ht="11.25">
      <c r="W1738" s="3"/>
      <c r="X1738" s="3"/>
      <c r="Z1738" s="288"/>
      <c r="AA1738" s="3"/>
      <c r="AE1738" s="85"/>
    </row>
    <row r="1739" spans="23:31" ht="11.25">
      <c r="W1739" s="3"/>
      <c r="X1739" s="3"/>
      <c r="Z1739" s="288"/>
      <c r="AA1739" s="3"/>
      <c r="AE1739" s="85"/>
    </row>
    <row r="1740" spans="23:31" ht="11.25">
      <c r="W1740" s="3"/>
      <c r="X1740" s="3"/>
      <c r="Z1740" s="288"/>
      <c r="AA1740" s="3"/>
      <c r="AE1740" s="85"/>
    </row>
    <row r="1741" spans="23:31" ht="11.25">
      <c r="W1741" s="3"/>
      <c r="X1741" s="3"/>
      <c r="Z1741" s="288"/>
      <c r="AA1741" s="3"/>
      <c r="AE1741" s="85"/>
    </row>
    <row r="1742" spans="23:31" ht="11.25">
      <c r="W1742" s="3"/>
      <c r="X1742" s="3"/>
      <c r="Z1742" s="288"/>
      <c r="AA1742" s="3"/>
      <c r="AE1742" s="85"/>
    </row>
    <row r="1743" spans="23:31" ht="11.25">
      <c r="W1743" s="3"/>
      <c r="X1743" s="3"/>
      <c r="Z1743" s="288"/>
      <c r="AA1743" s="3"/>
      <c r="AE1743" s="85"/>
    </row>
    <row r="1744" spans="23:31" ht="11.25">
      <c r="W1744" s="3"/>
      <c r="X1744" s="3"/>
      <c r="Z1744" s="288"/>
      <c r="AA1744" s="3"/>
      <c r="AE1744" s="85"/>
    </row>
    <row r="1745" spans="23:31" ht="11.25">
      <c r="W1745" s="3"/>
      <c r="X1745" s="3"/>
      <c r="Z1745" s="288"/>
      <c r="AA1745" s="3"/>
      <c r="AE1745" s="85"/>
    </row>
    <row r="1746" spans="23:31" ht="11.25">
      <c r="W1746" s="3"/>
      <c r="X1746" s="3"/>
      <c r="Z1746" s="288"/>
      <c r="AA1746" s="3"/>
      <c r="AE1746" s="85"/>
    </row>
    <row r="1747" spans="23:31" ht="11.25">
      <c r="W1747" s="3"/>
      <c r="X1747" s="3"/>
      <c r="Z1747" s="288"/>
      <c r="AA1747" s="3"/>
      <c r="AE1747" s="85"/>
    </row>
    <row r="1748" spans="23:31" ht="11.25">
      <c r="W1748" s="3"/>
      <c r="X1748" s="3"/>
      <c r="Z1748" s="288"/>
      <c r="AA1748" s="3"/>
      <c r="AE1748" s="85"/>
    </row>
    <row r="1749" spans="23:31" ht="11.25">
      <c r="W1749" s="3"/>
      <c r="X1749" s="3"/>
      <c r="Z1749" s="288"/>
      <c r="AA1749" s="3"/>
      <c r="AE1749" s="85"/>
    </row>
    <row r="1750" spans="23:31" ht="11.25">
      <c r="W1750" s="3"/>
      <c r="X1750" s="3"/>
      <c r="Z1750" s="288"/>
      <c r="AA1750" s="3"/>
      <c r="AE1750" s="85"/>
    </row>
    <row r="1751" spans="23:31" ht="11.25">
      <c r="W1751" s="3"/>
      <c r="X1751" s="3"/>
      <c r="Z1751" s="288"/>
      <c r="AA1751" s="3"/>
      <c r="AE1751" s="85"/>
    </row>
    <row r="1752" spans="23:31" ht="11.25">
      <c r="W1752" s="3"/>
      <c r="X1752" s="3"/>
      <c r="Z1752" s="288"/>
      <c r="AA1752" s="3"/>
      <c r="AE1752" s="85"/>
    </row>
    <row r="1753" spans="23:31" ht="11.25">
      <c r="W1753" s="3"/>
      <c r="X1753" s="3"/>
      <c r="Z1753" s="288"/>
      <c r="AA1753" s="3"/>
      <c r="AE1753" s="85"/>
    </row>
    <row r="1754" spans="23:31" ht="11.25">
      <c r="W1754" s="3"/>
      <c r="X1754" s="3"/>
      <c r="Z1754" s="288"/>
      <c r="AA1754" s="3"/>
      <c r="AE1754" s="85"/>
    </row>
    <row r="1755" spans="23:31" ht="11.25">
      <c r="W1755" s="3"/>
      <c r="X1755" s="3"/>
      <c r="Z1755" s="288"/>
      <c r="AA1755" s="3"/>
      <c r="AE1755" s="85"/>
    </row>
    <row r="1756" spans="23:31" ht="11.25">
      <c r="W1756" s="3"/>
      <c r="X1756" s="3"/>
      <c r="Z1756" s="288"/>
      <c r="AA1756" s="3"/>
      <c r="AE1756" s="85"/>
    </row>
    <row r="1757" spans="23:31" ht="11.25">
      <c r="W1757" s="3"/>
      <c r="X1757" s="3"/>
      <c r="Z1757" s="288"/>
      <c r="AA1757" s="3"/>
      <c r="AE1757" s="85"/>
    </row>
    <row r="1758" spans="23:31" ht="11.25">
      <c r="W1758" s="3"/>
      <c r="X1758" s="3"/>
      <c r="Z1758" s="288"/>
      <c r="AA1758" s="3"/>
      <c r="AE1758" s="85"/>
    </row>
    <row r="1759" spans="23:31" ht="11.25">
      <c r="W1759" s="3"/>
      <c r="X1759" s="3"/>
      <c r="Z1759" s="288"/>
      <c r="AA1759" s="3"/>
      <c r="AE1759" s="85"/>
    </row>
    <row r="1760" spans="23:31" ht="11.25">
      <c r="W1760" s="3"/>
      <c r="X1760" s="3"/>
      <c r="Z1760" s="288"/>
      <c r="AA1760" s="3"/>
      <c r="AE1760" s="85"/>
    </row>
    <row r="1761" spans="23:31" ht="11.25">
      <c r="W1761" s="3"/>
      <c r="X1761" s="3"/>
      <c r="Z1761" s="288"/>
      <c r="AA1761" s="3"/>
      <c r="AE1761" s="85"/>
    </row>
    <row r="1762" spans="23:31" ht="11.25">
      <c r="W1762" s="3"/>
      <c r="X1762" s="3"/>
      <c r="Z1762" s="288"/>
      <c r="AA1762" s="3"/>
      <c r="AE1762" s="85"/>
    </row>
    <row r="1763" spans="23:31" ht="11.25">
      <c r="W1763" s="3"/>
      <c r="X1763" s="3"/>
      <c r="Z1763" s="288"/>
      <c r="AA1763" s="3"/>
      <c r="AE1763" s="85"/>
    </row>
    <row r="1764" spans="23:31" ht="11.25">
      <c r="W1764" s="3"/>
      <c r="X1764" s="3"/>
      <c r="Z1764" s="288"/>
      <c r="AA1764" s="3"/>
      <c r="AE1764" s="85"/>
    </row>
    <row r="1765" spans="23:31" ht="11.25">
      <c r="W1765" s="3"/>
      <c r="X1765" s="3"/>
      <c r="Z1765" s="288"/>
      <c r="AA1765" s="3"/>
      <c r="AE1765" s="85"/>
    </row>
    <row r="1766" spans="23:31" ht="11.25">
      <c r="W1766" s="3"/>
      <c r="X1766" s="3"/>
      <c r="Z1766" s="288"/>
      <c r="AA1766" s="3"/>
      <c r="AE1766" s="85"/>
    </row>
    <row r="1767" spans="23:31" ht="11.25">
      <c r="W1767" s="3"/>
      <c r="X1767" s="3"/>
      <c r="Z1767" s="288"/>
      <c r="AA1767" s="3"/>
      <c r="AE1767" s="85"/>
    </row>
    <row r="1768" spans="23:31" ht="11.25">
      <c r="W1768" s="3"/>
      <c r="X1768" s="3"/>
      <c r="Z1768" s="288"/>
      <c r="AA1768" s="3"/>
      <c r="AE1768" s="85"/>
    </row>
    <row r="1769" spans="23:31" ht="11.25">
      <c r="W1769" s="3"/>
      <c r="X1769" s="3"/>
      <c r="Z1769" s="288"/>
      <c r="AA1769" s="3"/>
      <c r="AE1769" s="85"/>
    </row>
    <row r="1770" spans="23:31" ht="11.25">
      <c r="W1770" s="3"/>
      <c r="X1770" s="3"/>
      <c r="Z1770" s="288"/>
      <c r="AA1770" s="3"/>
      <c r="AE1770" s="85"/>
    </row>
    <row r="1771" spans="23:31" ht="11.25">
      <c r="W1771" s="3"/>
      <c r="X1771" s="3"/>
      <c r="Z1771" s="288"/>
      <c r="AA1771" s="3"/>
      <c r="AE1771" s="85"/>
    </row>
    <row r="1772" spans="23:31" ht="11.25">
      <c r="W1772" s="3"/>
      <c r="X1772" s="3"/>
      <c r="Z1772" s="288"/>
      <c r="AA1772" s="3"/>
      <c r="AE1772" s="85"/>
    </row>
    <row r="1773" spans="23:31" ht="11.25">
      <c r="W1773" s="3"/>
      <c r="X1773" s="3"/>
      <c r="Z1773" s="288"/>
      <c r="AA1773" s="3"/>
      <c r="AE1773" s="85"/>
    </row>
    <row r="1774" spans="23:31" ht="11.25">
      <c r="W1774" s="3"/>
      <c r="X1774" s="3"/>
      <c r="Z1774" s="288"/>
      <c r="AA1774" s="3"/>
      <c r="AE1774" s="85"/>
    </row>
    <row r="1775" spans="23:31" ht="11.25">
      <c r="W1775" s="3"/>
      <c r="X1775" s="3"/>
      <c r="Z1775" s="288"/>
      <c r="AA1775" s="3"/>
      <c r="AE1775" s="85"/>
    </row>
    <row r="1776" spans="23:31" ht="11.25">
      <c r="W1776" s="3"/>
      <c r="X1776" s="3"/>
      <c r="Z1776" s="288"/>
      <c r="AA1776" s="3"/>
      <c r="AE1776" s="85"/>
    </row>
    <row r="1777" spans="23:31" ht="11.25">
      <c r="W1777" s="3"/>
      <c r="X1777" s="3"/>
      <c r="Z1777" s="288"/>
      <c r="AA1777" s="3"/>
      <c r="AE1777" s="85"/>
    </row>
    <row r="1778" spans="23:31" ht="11.25">
      <c r="W1778" s="3"/>
      <c r="X1778" s="3"/>
      <c r="Z1778" s="288"/>
      <c r="AA1778" s="3"/>
      <c r="AE1778" s="85"/>
    </row>
    <row r="1779" spans="23:31" ht="11.25">
      <c r="W1779" s="3"/>
      <c r="X1779" s="3"/>
      <c r="Z1779" s="288"/>
      <c r="AA1779" s="3"/>
      <c r="AE1779" s="85"/>
    </row>
    <row r="1780" spans="23:31" ht="11.25">
      <c r="W1780" s="3"/>
      <c r="X1780" s="3"/>
      <c r="Z1780" s="288"/>
      <c r="AA1780" s="3"/>
      <c r="AE1780" s="85"/>
    </row>
    <row r="1781" spans="23:31" ht="11.25">
      <c r="W1781" s="3"/>
      <c r="X1781" s="3"/>
      <c r="Z1781" s="288"/>
      <c r="AA1781" s="3"/>
      <c r="AE1781" s="85"/>
    </row>
    <row r="1782" spans="23:31" ht="11.25">
      <c r="W1782" s="3"/>
      <c r="X1782" s="3"/>
      <c r="Z1782" s="288"/>
      <c r="AA1782" s="3"/>
      <c r="AE1782" s="85"/>
    </row>
    <row r="1783" spans="23:31" ht="11.25">
      <c r="W1783" s="3"/>
      <c r="X1783" s="3"/>
      <c r="Z1783" s="288"/>
      <c r="AA1783" s="3"/>
      <c r="AE1783" s="85"/>
    </row>
    <row r="1784" spans="23:31" ht="11.25">
      <c r="W1784" s="3"/>
      <c r="X1784" s="3"/>
      <c r="Z1784" s="288"/>
      <c r="AA1784" s="3"/>
      <c r="AE1784" s="85"/>
    </row>
    <row r="1785" spans="23:31" ht="11.25">
      <c r="W1785" s="3"/>
      <c r="X1785" s="3"/>
      <c r="Z1785" s="288"/>
      <c r="AA1785" s="3"/>
      <c r="AE1785" s="85"/>
    </row>
    <row r="1786" spans="23:31" ht="11.25">
      <c r="W1786" s="3"/>
      <c r="X1786" s="3"/>
      <c r="Z1786" s="288"/>
      <c r="AA1786" s="3"/>
      <c r="AE1786" s="85"/>
    </row>
    <row r="1787" spans="23:31" ht="11.25">
      <c r="W1787" s="3"/>
      <c r="X1787" s="3"/>
      <c r="Z1787" s="288"/>
      <c r="AA1787" s="3"/>
      <c r="AE1787" s="85"/>
    </row>
    <row r="1788" spans="23:31" ht="11.25">
      <c r="W1788" s="3"/>
      <c r="X1788" s="3"/>
      <c r="Z1788" s="288"/>
      <c r="AA1788" s="3"/>
      <c r="AE1788" s="85"/>
    </row>
    <row r="1789" spans="23:31" ht="11.25">
      <c r="W1789" s="3"/>
      <c r="X1789" s="3"/>
      <c r="Z1789" s="288"/>
      <c r="AA1789" s="3"/>
      <c r="AE1789" s="85"/>
    </row>
    <row r="1790" spans="23:31" ht="11.25">
      <c r="W1790" s="3"/>
      <c r="X1790" s="3"/>
      <c r="Z1790" s="288"/>
      <c r="AA1790" s="3"/>
      <c r="AE1790" s="85"/>
    </row>
    <row r="1791" spans="23:31" ht="11.25">
      <c r="W1791" s="3"/>
      <c r="X1791" s="3"/>
      <c r="Z1791" s="288"/>
      <c r="AA1791" s="3"/>
      <c r="AE1791" s="85"/>
    </row>
    <row r="1792" spans="23:31" ht="11.25">
      <c r="W1792" s="3"/>
      <c r="X1792" s="3"/>
      <c r="Z1792" s="288"/>
      <c r="AA1792" s="3"/>
      <c r="AE1792" s="85"/>
    </row>
    <row r="1793" spans="23:31" ht="11.25">
      <c r="W1793" s="3"/>
      <c r="X1793" s="3"/>
      <c r="Z1793" s="288"/>
      <c r="AA1793" s="3"/>
      <c r="AE1793" s="85"/>
    </row>
    <row r="1794" spans="23:31" ht="11.25">
      <c r="W1794" s="3"/>
      <c r="X1794" s="3"/>
      <c r="Z1794" s="288"/>
      <c r="AA1794" s="3"/>
      <c r="AE1794" s="85"/>
    </row>
    <row r="1795" spans="23:31" ht="11.25">
      <c r="W1795" s="3"/>
      <c r="X1795" s="3"/>
      <c r="Z1795" s="288"/>
      <c r="AA1795" s="3"/>
      <c r="AE1795" s="85"/>
    </row>
    <row r="1796" spans="23:31" ht="11.25">
      <c r="W1796" s="3"/>
      <c r="X1796" s="3"/>
      <c r="Z1796" s="288"/>
      <c r="AA1796" s="3"/>
      <c r="AE1796" s="85"/>
    </row>
    <row r="1797" spans="23:31" ht="11.25">
      <c r="W1797" s="3"/>
      <c r="X1797" s="3"/>
      <c r="Z1797" s="288"/>
      <c r="AA1797" s="3"/>
      <c r="AE1797" s="85"/>
    </row>
    <row r="1798" spans="23:31" ht="11.25">
      <c r="W1798" s="3"/>
      <c r="X1798" s="3"/>
      <c r="Z1798" s="288"/>
      <c r="AA1798" s="3"/>
      <c r="AE1798" s="85"/>
    </row>
    <row r="1799" spans="23:31" ht="11.25">
      <c r="W1799" s="3"/>
      <c r="X1799" s="3"/>
      <c r="Z1799" s="288"/>
      <c r="AA1799" s="3"/>
      <c r="AE1799" s="85"/>
    </row>
    <row r="1800" spans="23:31" ht="11.25">
      <c r="W1800" s="3"/>
      <c r="X1800" s="3"/>
      <c r="Z1800" s="288"/>
      <c r="AA1800" s="3"/>
      <c r="AE1800" s="85"/>
    </row>
    <row r="1801" spans="23:31" ht="11.25">
      <c r="W1801" s="3"/>
      <c r="X1801" s="3"/>
      <c r="Z1801" s="288"/>
      <c r="AA1801" s="3"/>
      <c r="AE1801" s="85"/>
    </row>
    <row r="1802" spans="23:31" ht="11.25">
      <c r="W1802" s="3"/>
      <c r="X1802" s="3"/>
      <c r="Z1802" s="288"/>
      <c r="AA1802" s="3"/>
      <c r="AE1802" s="85"/>
    </row>
    <row r="1803" spans="23:31" ht="11.25">
      <c r="W1803" s="3"/>
      <c r="X1803" s="3"/>
      <c r="Z1803" s="288"/>
      <c r="AA1803" s="3"/>
      <c r="AE1803" s="85"/>
    </row>
    <row r="1804" spans="23:31" ht="11.25">
      <c r="W1804" s="3"/>
      <c r="X1804" s="3"/>
      <c r="Z1804" s="288"/>
      <c r="AA1804" s="3"/>
      <c r="AE1804" s="85"/>
    </row>
    <row r="1805" spans="23:31" ht="11.25">
      <c r="W1805" s="3"/>
      <c r="X1805" s="3"/>
      <c r="Z1805" s="288"/>
      <c r="AA1805" s="3"/>
      <c r="AE1805" s="85"/>
    </row>
    <row r="1806" spans="23:31" ht="11.25">
      <c r="W1806" s="3"/>
      <c r="X1806" s="3"/>
      <c r="Z1806" s="288"/>
      <c r="AA1806" s="3"/>
      <c r="AE1806" s="85"/>
    </row>
    <row r="1807" spans="23:31" ht="11.25">
      <c r="W1807" s="3"/>
      <c r="X1807" s="3"/>
      <c r="Z1807" s="288"/>
      <c r="AA1807" s="3"/>
      <c r="AE1807" s="85"/>
    </row>
    <row r="1808" spans="23:31" ht="11.25">
      <c r="W1808" s="3"/>
      <c r="X1808" s="3"/>
      <c r="Z1808" s="288"/>
      <c r="AA1808" s="3"/>
      <c r="AE1808" s="85"/>
    </row>
    <row r="1809" spans="23:31" ht="11.25">
      <c r="W1809" s="3"/>
      <c r="X1809" s="3"/>
      <c r="Z1809" s="288"/>
      <c r="AA1809" s="3"/>
      <c r="AE1809" s="85"/>
    </row>
    <row r="1810" spans="23:31" ht="11.25">
      <c r="W1810" s="3"/>
      <c r="X1810" s="3"/>
      <c r="Z1810" s="288"/>
      <c r="AA1810" s="3"/>
      <c r="AE1810" s="85"/>
    </row>
    <row r="1811" spans="23:31" ht="11.25">
      <c r="W1811" s="3"/>
      <c r="X1811" s="3"/>
      <c r="Z1811" s="288"/>
      <c r="AA1811" s="3"/>
      <c r="AE1811" s="85"/>
    </row>
    <row r="1812" spans="23:31" ht="11.25">
      <c r="W1812" s="3"/>
      <c r="X1812" s="3"/>
      <c r="Z1812" s="288"/>
      <c r="AA1812" s="3"/>
      <c r="AE1812" s="85"/>
    </row>
    <row r="1813" spans="23:31" ht="11.25">
      <c r="W1813" s="3"/>
      <c r="X1813" s="3"/>
      <c r="Z1813" s="288"/>
      <c r="AA1813" s="3"/>
      <c r="AE1813" s="85"/>
    </row>
    <row r="1814" spans="23:31" ht="11.25">
      <c r="W1814" s="3"/>
      <c r="X1814" s="3"/>
      <c r="Z1814" s="288"/>
      <c r="AA1814" s="3"/>
      <c r="AE1814" s="85"/>
    </row>
    <row r="1815" spans="23:31" ht="11.25">
      <c r="W1815" s="3"/>
      <c r="X1815" s="3"/>
      <c r="Z1815" s="288"/>
      <c r="AA1815" s="3"/>
      <c r="AE1815" s="85"/>
    </row>
    <row r="1816" spans="23:31" ht="11.25">
      <c r="W1816" s="3"/>
      <c r="X1816" s="3"/>
      <c r="Z1816" s="288"/>
      <c r="AA1816" s="3"/>
      <c r="AE1816" s="85"/>
    </row>
    <row r="1817" spans="23:31" ht="11.25">
      <c r="W1817" s="3"/>
      <c r="X1817" s="3"/>
      <c r="Z1817" s="288"/>
      <c r="AA1817" s="3"/>
      <c r="AE1817" s="85"/>
    </row>
    <row r="1818" spans="23:31" ht="11.25">
      <c r="W1818" s="3"/>
      <c r="X1818" s="3"/>
      <c r="Z1818" s="288"/>
      <c r="AA1818" s="3"/>
      <c r="AE1818" s="85"/>
    </row>
    <row r="1819" spans="23:31" ht="11.25">
      <c r="W1819" s="3"/>
      <c r="X1819" s="3"/>
      <c r="Z1819" s="288"/>
      <c r="AA1819" s="3"/>
      <c r="AE1819" s="85"/>
    </row>
    <row r="1820" spans="23:31" ht="11.25">
      <c r="W1820" s="3"/>
      <c r="X1820" s="3"/>
      <c r="Z1820" s="288"/>
      <c r="AA1820" s="3"/>
      <c r="AE1820" s="85"/>
    </row>
    <row r="1821" spans="23:31" ht="11.25">
      <c r="W1821" s="3"/>
      <c r="X1821" s="3"/>
      <c r="Z1821" s="288"/>
      <c r="AA1821" s="3"/>
      <c r="AE1821" s="85"/>
    </row>
    <row r="1822" spans="23:31" ht="11.25">
      <c r="W1822" s="3"/>
      <c r="X1822" s="3"/>
      <c r="Z1822" s="288"/>
      <c r="AA1822" s="3"/>
      <c r="AE1822" s="85"/>
    </row>
    <row r="1823" spans="23:31" ht="11.25">
      <c r="W1823" s="3"/>
      <c r="X1823" s="3"/>
      <c r="Z1823" s="288"/>
      <c r="AA1823" s="3"/>
      <c r="AE1823" s="85"/>
    </row>
    <row r="1824" spans="23:31" ht="11.25">
      <c r="W1824" s="3"/>
      <c r="X1824" s="3"/>
      <c r="Z1824" s="288"/>
      <c r="AA1824" s="3"/>
      <c r="AE1824" s="85"/>
    </row>
    <row r="1825" spans="23:31" ht="11.25">
      <c r="W1825" s="3"/>
      <c r="X1825" s="3"/>
      <c r="Z1825" s="288"/>
      <c r="AA1825" s="3"/>
      <c r="AE1825" s="85"/>
    </row>
    <row r="1826" spans="23:31" ht="11.25">
      <c r="W1826" s="3"/>
      <c r="X1826" s="3"/>
      <c r="Z1826" s="288"/>
      <c r="AA1826" s="3"/>
      <c r="AE1826" s="85"/>
    </row>
    <row r="1827" spans="23:31" ht="11.25">
      <c r="W1827" s="3"/>
      <c r="X1827" s="3"/>
      <c r="Z1827" s="288"/>
      <c r="AA1827" s="3"/>
      <c r="AE1827" s="85"/>
    </row>
    <row r="1828" spans="23:31" ht="11.25">
      <c r="W1828" s="3"/>
      <c r="X1828" s="3"/>
      <c r="Z1828" s="288"/>
      <c r="AA1828" s="3"/>
      <c r="AE1828" s="85"/>
    </row>
    <row r="1829" spans="23:31" ht="11.25">
      <c r="W1829" s="3"/>
      <c r="X1829" s="3"/>
      <c r="Z1829" s="288"/>
      <c r="AA1829" s="3"/>
      <c r="AE1829" s="85"/>
    </row>
    <row r="1830" spans="23:31" ht="11.25">
      <c r="W1830" s="3"/>
      <c r="X1830" s="3"/>
      <c r="Z1830" s="288"/>
      <c r="AA1830" s="3"/>
      <c r="AE1830" s="85"/>
    </row>
    <row r="1831" spans="23:31" ht="11.25">
      <c r="W1831" s="3"/>
      <c r="X1831" s="3"/>
      <c r="Z1831" s="288"/>
      <c r="AA1831" s="3"/>
      <c r="AE1831" s="85"/>
    </row>
    <row r="1832" spans="23:31" ht="11.25">
      <c r="W1832" s="3"/>
      <c r="X1832" s="3"/>
      <c r="Z1832" s="288"/>
      <c r="AA1832" s="3"/>
      <c r="AE1832" s="85"/>
    </row>
    <row r="1833" spans="23:31" ht="11.25">
      <c r="W1833" s="3"/>
      <c r="X1833" s="3"/>
      <c r="Z1833" s="288"/>
      <c r="AA1833" s="3"/>
      <c r="AE1833" s="85"/>
    </row>
    <row r="1834" spans="23:31" ht="11.25">
      <c r="W1834" s="3"/>
      <c r="X1834" s="3"/>
      <c r="Z1834" s="288"/>
      <c r="AA1834" s="3"/>
      <c r="AE1834" s="85"/>
    </row>
    <row r="1835" spans="23:31" ht="11.25">
      <c r="W1835" s="3"/>
      <c r="X1835" s="3"/>
      <c r="Z1835" s="288"/>
      <c r="AA1835" s="3"/>
      <c r="AE1835" s="85"/>
    </row>
    <row r="1836" spans="23:31" ht="11.25">
      <c r="W1836" s="3"/>
      <c r="X1836" s="3"/>
      <c r="Z1836" s="288"/>
      <c r="AA1836" s="3"/>
      <c r="AE1836" s="85"/>
    </row>
    <row r="1837" spans="23:31" ht="11.25">
      <c r="W1837" s="3"/>
      <c r="X1837" s="3"/>
      <c r="Z1837" s="288"/>
      <c r="AA1837" s="3"/>
      <c r="AE1837" s="85"/>
    </row>
    <row r="1838" spans="23:31" ht="11.25">
      <c r="W1838" s="3"/>
      <c r="X1838" s="3"/>
      <c r="Z1838" s="288"/>
      <c r="AA1838" s="3"/>
      <c r="AE1838" s="85"/>
    </row>
    <row r="1839" spans="23:31" ht="11.25">
      <c r="W1839" s="3"/>
      <c r="X1839" s="3"/>
      <c r="Z1839" s="288"/>
      <c r="AA1839" s="3"/>
      <c r="AE1839" s="85"/>
    </row>
    <row r="1840" spans="23:31" ht="11.25">
      <c r="W1840" s="3"/>
      <c r="X1840" s="3"/>
      <c r="Z1840" s="288"/>
      <c r="AA1840" s="3"/>
      <c r="AE1840" s="85"/>
    </row>
    <row r="1841" spans="23:31" ht="11.25">
      <c r="W1841" s="3"/>
      <c r="X1841" s="3"/>
      <c r="Z1841" s="288"/>
      <c r="AA1841" s="3"/>
      <c r="AE1841" s="85"/>
    </row>
    <row r="1842" spans="23:31" ht="11.25">
      <c r="W1842" s="3"/>
      <c r="X1842" s="3"/>
      <c r="Z1842" s="288"/>
      <c r="AA1842" s="3"/>
      <c r="AE1842" s="85"/>
    </row>
    <row r="1843" spans="23:31" ht="11.25">
      <c r="W1843" s="3"/>
      <c r="X1843" s="3"/>
      <c r="Z1843" s="288"/>
      <c r="AA1843" s="3"/>
      <c r="AE1843" s="85"/>
    </row>
    <row r="1844" spans="23:31" ht="11.25">
      <c r="W1844" s="3"/>
      <c r="X1844" s="3"/>
      <c r="Z1844" s="288"/>
      <c r="AA1844" s="3"/>
      <c r="AE1844" s="85"/>
    </row>
    <row r="1845" spans="23:31" ht="11.25">
      <c r="W1845" s="3"/>
      <c r="X1845" s="3"/>
      <c r="Z1845" s="288"/>
      <c r="AA1845" s="3"/>
      <c r="AE1845" s="85"/>
    </row>
    <row r="1846" spans="23:31" ht="11.25">
      <c r="W1846" s="3"/>
      <c r="X1846" s="3"/>
      <c r="Z1846" s="288"/>
      <c r="AA1846" s="3"/>
      <c r="AE1846" s="85"/>
    </row>
    <row r="1847" spans="23:31" ht="11.25">
      <c r="W1847" s="3"/>
      <c r="X1847" s="3"/>
      <c r="Z1847" s="288"/>
      <c r="AA1847" s="3"/>
      <c r="AE1847" s="85"/>
    </row>
    <row r="1848" spans="23:31" ht="11.25">
      <c r="W1848" s="3"/>
      <c r="X1848" s="3"/>
      <c r="Z1848" s="288"/>
      <c r="AA1848" s="3"/>
      <c r="AE1848" s="85"/>
    </row>
    <row r="1849" spans="23:31" ht="11.25">
      <c r="W1849" s="3"/>
      <c r="X1849" s="3"/>
      <c r="Z1849" s="288"/>
      <c r="AA1849" s="3"/>
      <c r="AE1849" s="85"/>
    </row>
    <row r="1850" spans="23:31" ht="11.25">
      <c r="W1850" s="3"/>
      <c r="X1850" s="3"/>
      <c r="Z1850" s="288"/>
      <c r="AA1850" s="3"/>
      <c r="AE1850" s="85"/>
    </row>
    <row r="1851" spans="23:31" ht="11.25">
      <c r="W1851" s="3"/>
      <c r="X1851" s="3"/>
      <c r="Z1851" s="288"/>
      <c r="AA1851" s="3"/>
      <c r="AE1851" s="85"/>
    </row>
    <row r="1852" spans="23:31" ht="11.25">
      <c r="W1852" s="3"/>
      <c r="X1852" s="3"/>
      <c r="Z1852" s="288"/>
      <c r="AA1852" s="3"/>
      <c r="AE1852" s="85"/>
    </row>
    <row r="1853" spans="23:31" ht="11.25">
      <c r="W1853" s="3"/>
      <c r="X1853" s="3"/>
      <c r="Z1853" s="288"/>
      <c r="AA1853" s="3"/>
      <c r="AE1853" s="85"/>
    </row>
    <row r="1854" spans="23:31" ht="11.25">
      <c r="W1854" s="3"/>
      <c r="X1854" s="3"/>
      <c r="Z1854" s="288"/>
      <c r="AA1854" s="3"/>
      <c r="AE1854" s="85"/>
    </row>
    <row r="1855" spans="23:31" ht="11.25">
      <c r="W1855" s="3"/>
      <c r="X1855" s="3"/>
      <c r="Z1855" s="288"/>
      <c r="AA1855" s="3"/>
      <c r="AE1855" s="85"/>
    </row>
    <row r="1856" spans="23:31" ht="11.25">
      <c r="W1856" s="3"/>
      <c r="X1856" s="3"/>
      <c r="Z1856" s="288"/>
      <c r="AA1856" s="3"/>
      <c r="AE1856" s="85"/>
    </row>
    <row r="1857" spans="23:31" ht="11.25">
      <c r="W1857" s="3"/>
      <c r="X1857" s="3"/>
      <c r="Z1857" s="288"/>
      <c r="AA1857" s="3"/>
      <c r="AE1857" s="85"/>
    </row>
    <row r="1858" spans="23:31" ht="11.25">
      <c r="W1858" s="3"/>
      <c r="X1858" s="3"/>
      <c r="Z1858" s="288"/>
      <c r="AA1858" s="3"/>
      <c r="AE1858" s="85"/>
    </row>
    <row r="1859" spans="23:31" ht="11.25">
      <c r="W1859" s="3"/>
      <c r="X1859" s="3"/>
      <c r="Z1859" s="288"/>
      <c r="AA1859" s="3"/>
      <c r="AE1859" s="85"/>
    </row>
    <row r="1860" spans="23:31" ht="11.25">
      <c r="W1860" s="3"/>
      <c r="X1860" s="3"/>
      <c r="Z1860" s="288"/>
      <c r="AA1860" s="3"/>
      <c r="AE1860" s="85"/>
    </row>
    <row r="1861" spans="23:31" ht="11.25">
      <c r="W1861" s="3"/>
      <c r="X1861" s="3"/>
      <c r="Z1861" s="288"/>
      <c r="AA1861" s="3"/>
      <c r="AE1861" s="85"/>
    </row>
    <row r="1862" spans="23:31" ht="11.25">
      <c r="W1862" s="3"/>
      <c r="X1862" s="3"/>
      <c r="Z1862" s="288"/>
      <c r="AA1862" s="3"/>
      <c r="AE1862" s="85"/>
    </row>
    <row r="1863" spans="23:31" ht="11.25">
      <c r="W1863" s="3"/>
      <c r="X1863" s="3"/>
      <c r="Z1863" s="288"/>
      <c r="AA1863" s="3"/>
      <c r="AE1863" s="85"/>
    </row>
    <row r="1864" spans="23:31" ht="11.25">
      <c r="W1864" s="3"/>
      <c r="X1864" s="3"/>
      <c r="Z1864" s="288"/>
      <c r="AA1864" s="3"/>
      <c r="AE1864" s="85"/>
    </row>
    <row r="1865" spans="23:31" ht="11.25">
      <c r="W1865" s="3"/>
      <c r="X1865" s="3"/>
      <c r="Z1865" s="288"/>
      <c r="AA1865" s="3"/>
      <c r="AE1865" s="85"/>
    </row>
    <row r="1866" spans="23:31" ht="11.25">
      <c r="W1866" s="3"/>
      <c r="X1866" s="3"/>
      <c r="Z1866" s="288"/>
      <c r="AA1866" s="3"/>
      <c r="AE1866" s="85"/>
    </row>
    <row r="1867" spans="23:31" ht="11.25">
      <c r="W1867" s="3"/>
      <c r="X1867" s="3"/>
      <c r="Z1867" s="288"/>
      <c r="AA1867" s="3"/>
      <c r="AE1867" s="85"/>
    </row>
    <row r="1868" spans="23:31" ht="11.25">
      <c r="W1868" s="3"/>
      <c r="X1868" s="3"/>
      <c r="Z1868" s="288"/>
      <c r="AA1868" s="3"/>
      <c r="AE1868" s="85"/>
    </row>
    <row r="1869" spans="23:31" ht="11.25">
      <c r="W1869" s="3"/>
      <c r="X1869" s="3"/>
      <c r="Z1869" s="288"/>
      <c r="AA1869" s="3"/>
      <c r="AE1869" s="85"/>
    </row>
    <row r="1870" spans="23:31" ht="11.25">
      <c r="W1870" s="3"/>
      <c r="X1870" s="3"/>
      <c r="Z1870" s="288"/>
      <c r="AA1870" s="3"/>
      <c r="AE1870" s="85"/>
    </row>
    <row r="1871" spans="23:31" ht="11.25">
      <c r="W1871" s="3"/>
      <c r="X1871" s="3"/>
      <c r="Z1871" s="288"/>
      <c r="AA1871" s="3"/>
      <c r="AE1871" s="85"/>
    </row>
    <row r="1872" spans="23:31" ht="11.25">
      <c r="W1872" s="3"/>
      <c r="X1872" s="3"/>
      <c r="Z1872" s="288"/>
      <c r="AA1872" s="3"/>
      <c r="AE1872" s="85"/>
    </row>
    <row r="1873" spans="23:31" ht="11.25">
      <c r="W1873" s="3"/>
      <c r="X1873" s="3"/>
      <c r="Z1873" s="288"/>
      <c r="AA1873" s="3"/>
      <c r="AE1873" s="85"/>
    </row>
    <row r="1874" spans="23:31" ht="11.25">
      <c r="W1874" s="3"/>
      <c r="X1874" s="3"/>
      <c r="Z1874" s="288"/>
      <c r="AA1874" s="3"/>
      <c r="AE1874" s="85"/>
    </row>
    <row r="1875" spans="23:31" ht="11.25">
      <c r="W1875" s="3"/>
      <c r="X1875" s="3"/>
      <c r="Z1875" s="288"/>
      <c r="AA1875" s="3"/>
      <c r="AE1875" s="85"/>
    </row>
    <row r="1876" spans="23:31" ht="11.25">
      <c r="W1876" s="3"/>
      <c r="X1876" s="3"/>
      <c r="Z1876" s="288"/>
      <c r="AA1876" s="3"/>
      <c r="AE1876" s="85"/>
    </row>
    <row r="1877" spans="23:31" ht="11.25">
      <c r="W1877" s="3"/>
      <c r="X1877" s="3"/>
      <c r="Z1877" s="288"/>
      <c r="AA1877" s="3"/>
      <c r="AE1877" s="85"/>
    </row>
    <row r="1878" spans="23:31" ht="11.25">
      <c r="W1878" s="3"/>
      <c r="X1878" s="3"/>
      <c r="Z1878" s="288"/>
      <c r="AA1878" s="3"/>
      <c r="AE1878" s="85"/>
    </row>
    <row r="1879" spans="23:31" ht="11.25">
      <c r="W1879" s="3"/>
      <c r="X1879" s="3"/>
      <c r="Z1879" s="288"/>
      <c r="AA1879" s="3"/>
      <c r="AE1879" s="85"/>
    </row>
    <row r="1880" spans="23:31" ht="11.25">
      <c r="W1880" s="3"/>
      <c r="X1880" s="3"/>
      <c r="Z1880" s="288"/>
      <c r="AA1880" s="3"/>
      <c r="AE1880" s="85"/>
    </row>
    <row r="1881" spans="23:31" ht="11.25">
      <c r="W1881" s="3"/>
      <c r="X1881" s="3"/>
      <c r="Z1881" s="288"/>
      <c r="AA1881" s="3"/>
      <c r="AE1881" s="85"/>
    </row>
    <row r="1882" spans="23:31" ht="11.25">
      <c r="W1882" s="3"/>
      <c r="X1882" s="3"/>
      <c r="Z1882" s="288"/>
      <c r="AA1882" s="3"/>
      <c r="AE1882" s="85"/>
    </row>
    <row r="1883" spans="23:31" ht="11.25">
      <c r="W1883" s="3"/>
      <c r="X1883" s="3"/>
      <c r="Z1883" s="288"/>
      <c r="AA1883" s="3"/>
      <c r="AE1883" s="85"/>
    </row>
    <row r="1884" spans="23:31" ht="11.25">
      <c r="W1884" s="3"/>
      <c r="X1884" s="3"/>
      <c r="Z1884" s="288"/>
      <c r="AA1884" s="3"/>
      <c r="AE1884" s="85"/>
    </row>
    <row r="1885" spans="23:31" ht="11.25">
      <c r="W1885" s="3"/>
      <c r="X1885" s="3"/>
      <c r="Z1885" s="288"/>
      <c r="AA1885" s="3"/>
      <c r="AE1885" s="85"/>
    </row>
    <row r="1886" spans="23:31" ht="11.25">
      <c r="W1886" s="3"/>
      <c r="X1886" s="3"/>
      <c r="Z1886" s="288"/>
      <c r="AA1886" s="3"/>
      <c r="AE1886" s="85"/>
    </row>
    <row r="1887" spans="23:31" ht="11.25">
      <c r="W1887" s="3"/>
      <c r="X1887" s="3"/>
      <c r="Z1887" s="288"/>
      <c r="AA1887" s="3"/>
      <c r="AE1887" s="85"/>
    </row>
    <row r="1888" spans="23:31" ht="11.25">
      <c r="W1888" s="3"/>
      <c r="X1888" s="3"/>
      <c r="Z1888" s="288"/>
      <c r="AA1888" s="3"/>
      <c r="AE1888" s="85"/>
    </row>
    <row r="1889" spans="23:31" ht="11.25">
      <c r="W1889" s="3"/>
      <c r="X1889" s="3"/>
      <c r="Z1889" s="288"/>
      <c r="AA1889" s="3"/>
      <c r="AE1889" s="85"/>
    </row>
    <row r="1890" spans="23:31" ht="11.25">
      <c r="W1890" s="3"/>
      <c r="X1890" s="3"/>
      <c r="Z1890" s="288"/>
      <c r="AA1890" s="3"/>
      <c r="AE1890" s="85"/>
    </row>
    <row r="1891" spans="23:31" ht="11.25">
      <c r="W1891" s="3"/>
      <c r="X1891" s="3"/>
      <c r="Z1891" s="288"/>
      <c r="AA1891" s="3"/>
      <c r="AE1891" s="85"/>
    </row>
    <row r="1892" spans="23:31" ht="11.25">
      <c r="W1892" s="3"/>
      <c r="X1892" s="3"/>
      <c r="Z1892" s="288"/>
      <c r="AA1892" s="3"/>
      <c r="AE1892" s="85"/>
    </row>
    <row r="1893" spans="23:31" ht="11.25">
      <c r="W1893" s="3"/>
      <c r="X1893" s="3"/>
      <c r="Z1893" s="288"/>
      <c r="AA1893" s="3"/>
      <c r="AE1893" s="85"/>
    </row>
    <row r="1894" spans="23:31" ht="11.25">
      <c r="W1894" s="3"/>
      <c r="X1894" s="3"/>
      <c r="Z1894" s="288"/>
      <c r="AA1894" s="3"/>
      <c r="AE1894" s="85"/>
    </row>
    <row r="1895" spans="23:31" ht="11.25">
      <c r="W1895" s="3"/>
      <c r="X1895" s="3"/>
      <c r="Z1895" s="288"/>
      <c r="AA1895" s="3"/>
      <c r="AE1895" s="85"/>
    </row>
    <row r="1896" spans="23:31" ht="11.25">
      <c r="W1896" s="3"/>
      <c r="X1896" s="3"/>
      <c r="Z1896" s="288"/>
      <c r="AA1896" s="3"/>
      <c r="AE1896" s="85"/>
    </row>
    <row r="1897" spans="23:31" ht="11.25">
      <c r="W1897" s="3"/>
      <c r="X1897" s="3"/>
      <c r="Z1897" s="288"/>
      <c r="AA1897" s="3"/>
      <c r="AE1897" s="85"/>
    </row>
    <row r="1898" spans="23:31" ht="11.25">
      <c r="W1898" s="3"/>
      <c r="X1898" s="3"/>
      <c r="Z1898" s="288"/>
      <c r="AA1898" s="3"/>
      <c r="AE1898" s="85"/>
    </row>
    <row r="1899" spans="23:31" ht="11.25">
      <c r="W1899" s="3"/>
      <c r="X1899" s="3"/>
      <c r="Z1899" s="288"/>
      <c r="AA1899" s="3"/>
      <c r="AE1899" s="85"/>
    </row>
    <row r="1900" spans="23:31" ht="11.25">
      <c r="W1900" s="3"/>
      <c r="X1900" s="3"/>
      <c r="Z1900" s="288"/>
      <c r="AA1900" s="3"/>
      <c r="AE1900" s="85"/>
    </row>
    <row r="1901" spans="23:31" ht="11.25">
      <c r="W1901" s="3"/>
      <c r="X1901" s="3"/>
      <c r="Z1901" s="288"/>
      <c r="AA1901" s="3"/>
      <c r="AE1901" s="85"/>
    </row>
    <row r="1902" spans="23:31" ht="11.25">
      <c r="W1902" s="3"/>
      <c r="X1902" s="3"/>
      <c r="Z1902" s="288"/>
      <c r="AA1902" s="3"/>
      <c r="AE1902" s="85"/>
    </row>
    <row r="1903" spans="23:31" ht="11.25">
      <c r="W1903" s="3"/>
      <c r="X1903" s="3"/>
      <c r="Z1903" s="288"/>
      <c r="AA1903" s="3"/>
      <c r="AE1903" s="85"/>
    </row>
    <row r="1904" spans="23:31" ht="11.25">
      <c r="W1904" s="3"/>
      <c r="X1904" s="3"/>
      <c r="Z1904" s="288"/>
      <c r="AA1904" s="3"/>
      <c r="AE1904" s="85"/>
    </row>
    <row r="1905" spans="23:31" ht="11.25">
      <c r="W1905" s="3"/>
      <c r="X1905" s="3"/>
      <c r="Z1905" s="288"/>
      <c r="AA1905" s="3"/>
      <c r="AE1905" s="85"/>
    </row>
    <row r="1906" spans="23:31" ht="11.25">
      <c r="W1906" s="3"/>
      <c r="X1906" s="3"/>
      <c r="Z1906" s="288"/>
      <c r="AA1906" s="3"/>
      <c r="AE1906" s="85"/>
    </row>
    <row r="1907" spans="23:31" ht="11.25">
      <c r="W1907" s="3"/>
      <c r="X1907" s="3"/>
      <c r="Z1907" s="288"/>
      <c r="AA1907" s="3"/>
      <c r="AE1907" s="85"/>
    </row>
    <row r="1908" spans="23:31" ht="11.25">
      <c r="W1908" s="3"/>
      <c r="X1908" s="3"/>
      <c r="Z1908" s="288"/>
      <c r="AA1908" s="3"/>
      <c r="AE1908" s="85"/>
    </row>
    <row r="1909" spans="23:31" ht="11.25">
      <c r="W1909" s="3"/>
      <c r="X1909" s="3"/>
      <c r="Z1909" s="288"/>
      <c r="AA1909" s="3"/>
      <c r="AE1909" s="85"/>
    </row>
    <row r="1910" spans="23:31" ht="11.25">
      <c r="W1910" s="3"/>
      <c r="X1910" s="3"/>
      <c r="Z1910" s="288"/>
      <c r="AA1910" s="3"/>
      <c r="AE1910" s="85"/>
    </row>
    <row r="1911" spans="23:31" ht="11.25">
      <c r="W1911" s="3"/>
      <c r="X1911" s="3"/>
      <c r="Z1911" s="288"/>
      <c r="AA1911" s="3"/>
      <c r="AE1911" s="85"/>
    </row>
    <row r="1912" spans="23:31" ht="11.25">
      <c r="W1912" s="3"/>
      <c r="X1912" s="3"/>
      <c r="Z1912" s="288"/>
      <c r="AA1912" s="3"/>
      <c r="AE1912" s="85"/>
    </row>
    <row r="1913" spans="23:31" ht="11.25">
      <c r="W1913" s="3"/>
      <c r="X1913" s="3"/>
      <c r="Z1913" s="288"/>
      <c r="AA1913" s="3"/>
      <c r="AE1913" s="85"/>
    </row>
    <row r="1914" spans="23:31" ht="11.25">
      <c r="W1914" s="3"/>
      <c r="X1914" s="3"/>
      <c r="Z1914" s="288"/>
      <c r="AA1914" s="3"/>
      <c r="AE1914" s="85"/>
    </row>
    <row r="1915" spans="23:31" ht="11.25">
      <c r="W1915" s="3"/>
      <c r="X1915" s="3"/>
      <c r="Z1915" s="288"/>
      <c r="AA1915" s="3"/>
      <c r="AE1915" s="85"/>
    </row>
    <row r="1916" spans="23:31" ht="11.25">
      <c r="W1916" s="3"/>
      <c r="X1916" s="3"/>
      <c r="Z1916" s="288"/>
      <c r="AA1916" s="3"/>
      <c r="AE1916" s="85"/>
    </row>
    <row r="1917" spans="23:31" ht="11.25">
      <c r="W1917" s="3"/>
      <c r="X1917" s="3"/>
      <c r="Z1917" s="288"/>
      <c r="AA1917" s="3"/>
      <c r="AE1917" s="85"/>
    </row>
    <row r="1918" spans="23:31" ht="11.25">
      <c r="W1918" s="3"/>
      <c r="X1918" s="3"/>
      <c r="Z1918" s="288"/>
      <c r="AA1918" s="3"/>
      <c r="AE1918" s="85"/>
    </row>
    <row r="1919" spans="23:31" ht="11.25">
      <c r="W1919" s="3"/>
      <c r="X1919" s="3"/>
      <c r="Z1919" s="288"/>
      <c r="AA1919" s="3"/>
      <c r="AE1919" s="85"/>
    </row>
    <row r="1920" spans="23:31" ht="11.25">
      <c r="W1920" s="3"/>
      <c r="X1920" s="3"/>
      <c r="Z1920" s="288"/>
      <c r="AA1920" s="3"/>
      <c r="AE1920" s="85"/>
    </row>
    <row r="1921" spans="23:31" ht="11.25">
      <c r="W1921" s="3"/>
      <c r="X1921" s="3"/>
      <c r="Z1921" s="288"/>
      <c r="AA1921" s="3"/>
      <c r="AE1921" s="85"/>
    </row>
    <row r="1922" spans="23:31" ht="11.25">
      <c r="W1922" s="3"/>
      <c r="X1922" s="3"/>
      <c r="Z1922" s="288"/>
      <c r="AA1922" s="3"/>
      <c r="AE1922" s="85"/>
    </row>
    <row r="1923" spans="23:31" ht="11.25">
      <c r="W1923" s="3"/>
      <c r="X1923" s="3"/>
      <c r="Z1923" s="288"/>
      <c r="AA1923" s="3"/>
      <c r="AE1923" s="85"/>
    </row>
    <row r="1924" spans="23:31" ht="11.25">
      <c r="W1924" s="3"/>
      <c r="X1924" s="3"/>
      <c r="Z1924" s="288"/>
      <c r="AA1924" s="3"/>
      <c r="AE1924" s="85"/>
    </row>
    <row r="1925" spans="23:31" ht="11.25">
      <c r="W1925" s="3"/>
      <c r="X1925" s="3"/>
      <c r="Z1925" s="288"/>
      <c r="AA1925" s="3"/>
      <c r="AE1925" s="85"/>
    </row>
    <row r="1926" spans="23:31" ht="11.25">
      <c r="W1926" s="3"/>
      <c r="X1926" s="3"/>
      <c r="Z1926" s="288"/>
      <c r="AA1926" s="3"/>
      <c r="AE1926" s="85"/>
    </row>
    <row r="1927" spans="23:31" ht="11.25">
      <c r="W1927" s="3"/>
      <c r="X1927" s="3"/>
      <c r="Z1927" s="288"/>
      <c r="AA1927" s="3"/>
      <c r="AE1927" s="85"/>
    </row>
    <row r="1928" spans="23:31" ht="11.25">
      <c r="W1928" s="3"/>
      <c r="X1928" s="3"/>
      <c r="Z1928" s="288"/>
      <c r="AA1928" s="3"/>
      <c r="AE1928" s="85"/>
    </row>
    <row r="1929" spans="23:31" ht="11.25">
      <c r="W1929" s="3"/>
      <c r="X1929" s="3"/>
      <c r="Z1929" s="288"/>
      <c r="AA1929" s="3"/>
      <c r="AE1929" s="85"/>
    </row>
    <row r="1930" spans="23:31" ht="11.25">
      <c r="W1930" s="3"/>
      <c r="X1930" s="3"/>
      <c r="Z1930" s="288"/>
      <c r="AA1930" s="3"/>
      <c r="AE1930" s="85"/>
    </row>
    <row r="1931" spans="23:31" ht="11.25">
      <c r="W1931" s="3"/>
      <c r="X1931" s="3"/>
      <c r="Z1931" s="288"/>
      <c r="AA1931" s="3"/>
      <c r="AE1931" s="85"/>
    </row>
    <row r="1932" spans="23:31" ht="11.25">
      <c r="W1932" s="3"/>
      <c r="X1932" s="3"/>
      <c r="Z1932" s="288"/>
      <c r="AA1932" s="3"/>
      <c r="AE1932" s="85"/>
    </row>
    <row r="1933" spans="23:31" ht="11.25">
      <c r="W1933" s="3"/>
      <c r="X1933" s="3"/>
      <c r="Z1933" s="288"/>
      <c r="AA1933" s="3"/>
      <c r="AE1933" s="85"/>
    </row>
    <row r="1934" spans="23:31" ht="11.25">
      <c r="W1934" s="3"/>
      <c r="X1934" s="3"/>
      <c r="Z1934" s="288"/>
      <c r="AA1934" s="3"/>
      <c r="AE1934" s="85"/>
    </row>
    <row r="1935" spans="23:31" ht="11.25">
      <c r="W1935" s="3"/>
      <c r="X1935" s="3"/>
      <c r="Z1935" s="288"/>
      <c r="AA1935" s="3"/>
      <c r="AE1935" s="85"/>
    </row>
    <row r="1936" spans="23:31" ht="11.25">
      <c r="W1936" s="3"/>
      <c r="X1936" s="3"/>
      <c r="Z1936" s="288"/>
      <c r="AA1936" s="3"/>
      <c r="AE1936" s="85"/>
    </row>
    <row r="1937" spans="23:31" ht="11.25">
      <c r="W1937" s="3"/>
      <c r="X1937" s="3"/>
      <c r="Z1937" s="288"/>
      <c r="AA1937" s="3"/>
      <c r="AE1937" s="85"/>
    </row>
    <row r="1938" spans="23:31" ht="11.25">
      <c r="W1938" s="3"/>
      <c r="X1938" s="3"/>
      <c r="Z1938" s="288"/>
      <c r="AA1938" s="3"/>
      <c r="AE1938" s="85"/>
    </row>
    <row r="1939" spans="23:31" ht="11.25">
      <c r="W1939" s="3"/>
      <c r="X1939" s="3"/>
      <c r="Z1939" s="288"/>
      <c r="AA1939" s="3"/>
      <c r="AE1939" s="85"/>
    </row>
    <row r="1940" spans="23:31" ht="11.25">
      <c r="W1940" s="3"/>
      <c r="X1940" s="3"/>
      <c r="Z1940" s="288"/>
      <c r="AA1940" s="3"/>
      <c r="AE1940" s="85"/>
    </row>
    <row r="1941" spans="23:31" ht="11.25">
      <c r="W1941" s="3"/>
      <c r="X1941" s="3"/>
      <c r="Z1941" s="288"/>
      <c r="AA1941" s="3"/>
      <c r="AE1941" s="85"/>
    </row>
    <row r="1942" spans="23:31" ht="11.25">
      <c r="W1942" s="3"/>
      <c r="X1942" s="3"/>
      <c r="Z1942" s="288"/>
      <c r="AA1942" s="3"/>
      <c r="AE1942" s="85"/>
    </row>
    <row r="1943" spans="23:31" ht="11.25">
      <c r="W1943" s="3"/>
      <c r="X1943" s="3"/>
      <c r="Z1943" s="288"/>
      <c r="AA1943" s="3"/>
      <c r="AE1943" s="85"/>
    </row>
    <row r="1944" spans="23:31" ht="11.25">
      <c r="W1944" s="3"/>
      <c r="X1944" s="3"/>
      <c r="Z1944" s="288"/>
      <c r="AA1944" s="3"/>
      <c r="AE1944" s="85"/>
    </row>
    <row r="1945" spans="23:31" ht="11.25">
      <c r="W1945" s="3"/>
      <c r="X1945" s="3"/>
      <c r="Z1945" s="288"/>
      <c r="AA1945" s="3"/>
      <c r="AE1945" s="85"/>
    </row>
    <row r="1946" spans="23:31" ht="11.25">
      <c r="W1946" s="3"/>
      <c r="X1946" s="3"/>
      <c r="Z1946" s="288"/>
      <c r="AA1946" s="3"/>
      <c r="AE1946" s="85"/>
    </row>
    <row r="1947" spans="23:31" ht="11.25">
      <c r="W1947" s="3"/>
      <c r="X1947" s="3"/>
      <c r="Z1947" s="288"/>
      <c r="AA1947" s="3"/>
      <c r="AE1947" s="85"/>
    </row>
    <row r="1948" spans="23:31" ht="11.25">
      <c r="W1948" s="3"/>
      <c r="X1948" s="3"/>
      <c r="Z1948" s="288"/>
      <c r="AA1948" s="3"/>
      <c r="AE1948" s="85"/>
    </row>
    <row r="1949" spans="23:31" ht="11.25">
      <c r="W1949" s="3"/>
      <c r="X1949" s="3"/>
      <c r="Z1949" s="288"/>
      <c r="AA1949" s="3"/>
      <c r="AE1949" s="85"/>
    </row>
    <row r="1950" spans="23:31" ht="11.25">
      <c r="W1950" s="3"/>
      <c r="X1950" s="3"/>
      <c r="Z1950" s="288"/>
      <c r="AA1950" s="3"/>
      <c r="AE1950" s="85"/>
    </row>
    <row r="1951" spans="23:31" ht="11.25">
      <c r="W1951" s="3"/>
      <c r="X1951" s="3"/>
      <c r="Z1951" s="288"/>
      <c r="AA1951" s="3"/>
      <c r="AE1951" s="85"/>
    </row>
    <row r="1952" spans="23:31" ht="11.25">
      <c r="W1952" s="3"/>
      <c r="X1952" s="3"/>
      <c r="Z1952" s="288"/>
      <c r="AA1952" s="3"/>
      <c r="AE1952" s="85"/>
    </row>
    <row r="1953" spans="23:31" ht="11.25">
      <c r="W1953" s="3"/>
      <c r="X1953" s="3"/>
      <c r="Z1953" s="288"/>
      <c r="AA1953" s="3"/>
      <c r="AE1953" s="85"/>
    </row>
    <row r="1954" spans="23:31" ht="11.25">
      <c r="W1954" s="3"/>
      <c r="X1954" s="3"/>
      <c r="Z1954" s="288"/>
      <c r="AA1954" s="3"/>
      <c r="AE1954" s="85"/>
    </row>
    <row r="1955" spans="23:31" ht="11.25">
      <c r="W1955" s="3"/>
      <c r="X1955" s="3"/>
      <c r="Z1955" s="288"/>
      <c r="AA1955" s="3"/>
      <c r="AE1955" s="85"/>
    </row>
    <row r="1956" spans="23:31" ht="11.25">
      <c r="W1956" s="3"/>
      <c r="X1956" s="3"/>
      <c r="Z1956" s="288"/>
      <c r="AA1956" s="3"/>
      <c r="AE1956" s="85"/>
    </row>
    <row r="1957" spans="23:31" ht="11.25">
      <c r="W1957" s="3"/>
      <c r="X1957" s="3"/>
      <c r="Z1957" s="288"/>
      <c r="AA1957" s="3"/>
      <c r="AE1957" s="85"/>
    </row>
    <row r="1958" spans="23:31" ht="11.25">
      <c r="W1958" s="3"/>
      <c r="X1958" s="3"/>
      <c r="Z1958" s="288"/>
      <c r="AA1958" s="3"/>
      <c r="AE1958" s="85"/>
    </row>
    <row r="1959" spans="23:31" ht="11.25">
      <c r="W1959" s="3"/>
      <c r="X1959" s="3"/>
      <c r="Z1959" s="288"/>
      <c r="AA1959" s="3"/>
      <c r="AE1959" s="85"/>
    </row>
    <row r="1960" spans="23:31" ht="11.25">
      <c r="W1960" s="3"/>
      <c r="X1960" s="3"/>
      <c r="Z1960" s="288"/>
      <c r="AA1960" s="3"/>
      <c r="AE1960" s="85"/>
    </row>
    <row r="1961" spans="23:31" ht="11.25">
      <c r="W1961" s="3"/>
      <c r="X1961" s="3"/>
      <c r="Z1961" s="288"/>
      <c r="AA1961" s="3"/>
      <c r="AE1961" s="85"/>
    </row>
    <row r="1962" spans="23:31" ht="11.25">
      <c r="W1962" s="3"/>
      <c r="X1962" s="3"/>
      <c r="Z1962" s="288"/>
      <c r="AA1962" s="3"/>
      <c r="AE1962" s="85"/>
    </row>
    <row r="1963" spans="23:31" ht="11.25">
      <c r="W1963" s="3"/>
      <c r="X1963" s="3"/>
      <c r="Z1963" s="288"/>
      <c r="AA1963" s="3"/>
      <c r="AE1963" s="85"/>
    </row>
    <row r="1964" spans="23:31" ht="11.25">
      <c r="W1964" s="3"/>
      <c r="X1964" s="3"/>
      <c r="Z1964" s="288"/>
      <c r="AA1964" s="3"/>
      <c r="AE1964" s="85"/>
    </row>
    <row r="1965" spans="23:31" ht="11.25">
      <c r="W1965" s="3"/>
      <c r="X1965" s="3"/>
      <c r="Z1965" s="288"/>
      <c r="AA1965" s="3"/>
      <c r="AE1965" s="85"/>
    </row>
    <row r="1966" spans="23:31" ht="11.25">
      <c r="W1966" s="3"/>
      <c r="X1966" s="3"/>
      <c r="Z1966" s="288"/>
      <c r="AA1966" s="3"/>
      <c r="AE1966" s="85"/>
    </row>
    <row r="1967" spans="23:31" ht="11.25">
      <c r="W1967" s="3"/>
      <c r="X1967" s="3"/>
      <c r="Z1967" s="288"/>
      <c r="AA1967" s="3"/>
      <c r="AE1967" s="85"/>
    </row>
    <row r="1968" spans="23:31" ht="11.25">
      <c r="W1968" s="3"/>
      <c r="X1968" s="3"/>
      <c r="Z1968" s="288"/>
      <c r="AA1968" s="3"/>
      <c r="AE1968" s="85"/>
    </row>
    <row r="1969" spans="23:31" ht="11.25">
      <c r="W1969" s="3"/>
      <c r="X1969" s="3"/>
      <c r="Z1969" s="288"/>
      <c r="AA1969" s="3"/>
      <c r="AE1969" s="85"/>
    </row>
    <row r="1970" spans="23:31" ht="11.25">
      <c r="W1970" s="3"/>
      <c r="X1970" s="3"/>
      <c r="Z1970" s="288"/>
      <c r="AA1970" s="3"/>
      <c r="AE1970" s="85"/>
    </row>
    <row r="1971" spans="23:31" ht="11.25">
      <c r="W1971" s="3"/>
      <c r="X1971" s="3"/>
      <c r="Z1971" s="288"/>
      <c r="AA1971" s="3"/>
      <c r="AE1971" s="85"/>
    </row>
    <row r="1972" spans="23:31" ht="11.25">
      <c r="W1972" s="3"/>
      <c r="X1972" s="3"/>
      <c r="Z1972" s="288"/>
      <c r="AA1972" s="3"/>
      <c r="AE1972" s="85"/>
    </row>
    <row r="1973" spans="23:31" ht="11.25">
      <c r="W1973" s="3"/>
      <c r="X1973" s="3"/>
      <c r="Z1973" s="288"/>
      <c r="AA1973" s="3"/>
      <c r="AE1973" s="85"/>
    </row>
    <row r="1974" spans="23:31" ht="11.25">
      <c r="W1974" s="3"/>
      <c r="X1974" s="3"/>
      <c r="Z1974" s="288"/>
      <c r="AA1974" s="3"/>
      <c r="AE1974" s="85"/>
    </row>
    <row r="1975" spans="23:31" ht="11.25">
      <c r="W1975" s="3"/>
      <c r="X1975" s="3"/>
      <c r="Z1975" s="288"/>
      <c r="AA1975" s="3"/>
      <c r="AE1975" s="85"/>
    </row>
    <row r="1976" spans="23:31" ht="11.25">
      <c r="W1976" s="3"/>
      <c r="X1976" s="3"/>
      <c r="Z1976" s="288"/>
      <c r="AA1976" s="3"/>
      <c r="AE1976" s="85"/>
    </row>
    <row r="1977" spans="23:31" ht="11.25">
      <c r="W1977" s="3"/>
      <c r="X1977" s="3"/>
      <c r="Z1977" s="288"/>
      <c r="AA1977" s="3"/>
      <c r="AE1977" s="85"/>
    </row>
    <row r="1978" spans="23:31" ht="11.25">
      <c r="W1978" s="3"/>
      <c r="X1978" s="3"/>
      <c r="Z1978" s="288"/>
      <c r="AA1978" s="3"/>
      <c r="AE1978" s="85"/>
    </row>
    <row r="1979" spans="23:31" ht="11.25">
      <c r="W1979" s="3"/>
      <c r="X1979" s="3"/>
      <c r="Z1979" s="288"/>
      <c r="AA1979" s="3"/>
      <c r="AE1979" s="85"/>
    </row>
    <row r="1980" spans="23:31" ht="11.25">
      <c r="W1980" s="3"/>
      <c r="X1980" s="3"/>
      <c r="Z1980" s="288"/>
      <c r="AA1980" s="3"/>
      <c r="AE1980" s="85"/>
    </row>
    <row r="1981" spans="23:31" ht="11.25">
      <c r="W1981" s="3"/>
      <c r="X1981" s="3"/>
      <c r="Z1981" s="288"/>
      <c r="AA1981" s="3"/>
      <c r="AE1981" s="85"/>
    </row>
    <row r="1982" spans="23:31" ht="11.25">
      <c r="W1982" s="3"/>
      <c r="X1982" s="3"/>
      <c r="Z1982" s="288"/>
      <c r="AA1982" s="3"/>
      <c r="AE1982" s="85"/>
    </row>
    <row r="1983" spans="23:31" ht="11.25">
      <c r="W1983" s="3"/>
      <c r="X1983" s="3"/>
      <c r="Z1983" s="288"/>
      <c r="AA1983" s="3"/>
      <c r="AE1983" s="85"/>
    </row>
    <row r="1984" spans="23:31" ht="11.25">
      <c r="W1984" s="3"/>
      <c r="X1984" s="3"/>
      <c r="Z1984" s="288"/>
      <c r="AA1984" s="3"/>
      <c r="AE1984" s="85"/>
    </row>
    <row r="1985" spans="23:31" ht="11.25">
      <c r="W1985" s="3"/>
      <c r="X1985" s="3"/>
      <c r="Z1985" s="288"/>
      <c r="AA1985" s="3"/>
      <c r="AE1985" s="85"/>
    </row>
    <row r="1986" spans="23:31" ht="11.25">
      <c r="W1986" s="3"/>
      <c r="X1986" s="3"/>
      <c r="Z1986" s="288"/>
      <c r="AA1986" s="3"/>
      <c r="AE1986" s="85"/>
    </row>
    <row r="1987" spans="23:31" ht="11.25">
      <c r="W1987" s="3"/>
      <c r="X1987" s="3"/>
      <c r="Z1987" s="288"/>
      <c r="AA1987" s="3"/>
      <c r="AE1987" s="85"/>
    </row>
    <row r="1988" spans="23:31" ht="11.25">
      <c r="W1988" s="3"/>
      <c r="X1988" s="3"/>
      <c r="Z1988" s="288"/>
      <c r="AA1988" s="3"/>
      <c r="AE1988" s="85"/>
    </row>
    <row r="1989" spans="23:31" ht="11.25">
      <c r="W1989" s="3"/>
      <c r="X1989" s="3"/>
      <c r="Z1989" s="288"/>
      <c r="AA1989" s="3"/>
      <c r="AE1989" s="85"/>
    </row>
    <row r="1990" spans="23:31" ht="11.25">
      <c r="W1990" s="3"/>
      <c r="X1990" s="3"/>
      <c r="Z1990" s="288"/>
      <c r="AA1990" s="3"/>
      <c r="AE1990" s="85"/>
    </row>
    <row r="1991" spans="23:31" ht="11.25">
      <c r="W1991" s="3"/>
      <c r="X1991" s="3"/>
      <c r="Z1991" s="288"/>
      <c r="AA1991" s="3"/>
      <c r="AE1991" s="85"/>
    </row>
    <row r="1992" spans="23:31" ht="11.25">
      <c r="W1992" s="3"/>
      <c r="X1992" s="3"/>
      <c r="Z1992" s="288"/>
      <c r="AA1992" s="3"/>
      <c r="AE1992" s="85"/>
    </row>
    <row r="1993" spans="23:31" ht="11.25">
      <c r="W1993" s="3"/>
      <c r="X1993" s="3"/>
      <c r="Z1993" s="288"/>
      <c r="AA1993" s="3"/>
      <c r="AE1993" s="85"/>
    </row>
    <row r="1994" spans="23:31" ht="11.25">
      <c r="W1994" s="3"/>
      <c r="X1994" s="3"/>
      <c r="Z1994" s="288"/>
      <c r="AA1994" s="3"/>
      <c r="AE1994" s="85"/>
    </row>
    <row r="1995" spans="23:31" ht="11.25">
      <c r="W1995" s="3"/>
      <c r="X1995" s="3"/>
      <c r="Z1995" s="288"/>
      <c r="AA1995" s="3"/>
      <c r="AE1995" s="85"/>
    </row>
    <row r="1996" spans="23:31" ht="11.25">
      <c r="W1996" s="3"/>
      <c r="X1996" s="3"/>
      <c r="Z1996" s="288"/>
      <c r="AA1996" s="3"/>
      <c r="AE1996" s="85"/>
    </row>
    <row r="1997" spans="23:31" ht="11.25">
      <c r="W1997" s="3"/>
      <c r="X1997" s="3"/>
      <c r="Z1997" s="288"/>
      <c r="AA1997" s="3"/>
      <c r="AE1997" s="85"/>
    </row>
    <row r="1998" spans="23:31" ht="11.25">
      <c r="W1998" s="3"/>
      <c r="X1998" s="3"/>
      <c r="Z1998" s="288"/>
      <c r="AA1998" s="3"/>
      <c r="AE1998" s="85"/>
    </row>
    <row r="1999" spans="23:31" ht="11.25">
      <c r="W1999" s="3"/>
      <c r="X1999" s="3"/>
      <c r="Z1999" s="288"/>
      <c r="AA1999" s="3"/>
      <c r="AE1999" s="85"/>
    </row>
    <row r="2000" spans="23:31" ht="11.25">
      <c r="W2000" s="3"/>
      <c r="X2000" s="3"/>
      <c r="Z2000" s="288"/>
      <c r="AA2000" s="3"/>
      <c r="AE2000" s="85"/>
    </row>
    <row r="2001" spans="23:31" ht="11.25">
      <c r="W2001" s="3"/>
      <c r="X2001" s="3"/>
      <c r="Z2001" s="288"/>
      <c r="AA2001" s="3"/>
      <c r="AE2001" s="85"/>
    </row>
    <row r="2002" spans="23:31" ht="11.25">
      <c r="W2002" s="3"/>
      <c r="X2002" s="3"/>
      <c r="Z2002" s="288"/>
      <c r="AA2002" s="3"/>
      <c r="AE2002" s="85"/>
    </row>
    <row r="2003" spans="23:31" ht="11.25">
      <c r="W2003" s="3"/>
      <c r="X2003" s="3"/>
      <c r="Z2003" s="288"/>
      <c r="AA2003" s="3"/>
      <c r="AE2003" s="85"/>
    </row>
    <row r="2004" spans="23:31" ht="11.25">
      <c r="W2004" s="3"/>
      <c r="X2004" s="3"/>
      <c r="Z2004" s="288"/>
      <c r="AA2004" s="3"/>
      <c r="AE2004" s="85"/>
    </row>
    <row r="2005" spans="23:31" ht="11.25">
      <c r="W2005" s="3"/>
      <c r="X2005" s="3"/>
      <c r="Z2005" s="288"/>
      <c r="AA2005" s="3"/>
      <c r="AE2005" s="85"/>
    </row>
    <row r="2006" spans="23:31" ht="11.25">
      <c r="W2006" s="3"/>
      <c r="X2006" s="3"/>
      <c r="Z2006" s="288"/>
      <c r="AA2006" s="3"/>
      <c r="AE2006" s="85"/>
    </row>
    <row r="2007" spans="23:31" ht="11.25">
      <c r="W2007" s="3"/>
      <c r="X2007" s="3"/>
      <c r="Z2007" s="288"/>
      <c r="AA2007" s="3"/>
      <c r="AE2007" s="85"/>
    </row>
    <row r="2008" spans="23:31" ht="11.25">
      <c r="W2008" s="3"/>
      <c r="X2008" s="3"/>
      <c r="Z2008" s="288"/>
      <c r="AA2008" s="3"/>
      <c r="AE2008" s="85"/>
    </row>
    <row r="2009" spans="23:31" ht="11.25">
      <c r="W2009" s="3"/>
      <c r="X2009" s="3"/>
      <c r="Z2009" s="288"/>
      <c r="AA2009" s="3"/>
      <c r="AE2009" s="85"/>
    </row>
    <row r="2010" spans="23:31" ht="11.25">
      <c r="W2010" s="3"/>
      <c r="X2010" s="3"/>
      <c r="Z2010" s="288"/>
      <c r="AA2010" s="3"/>
      <c r="AE2010" s="85"/>
    </row>
    <row r="2011" spans="23:31" ht="11.25">
      <c r="W2011" s="3"/>
      <c r="X2011" s="3"/>
      <c r="Z2011" s="288"/>
      <c r="AA2011" s="3"/>
      <c r="AE2011" s="85"/>
    </row>
    <row r="2012" spans="23:31" ht="11.25">
      <c r="W2012" s="3"/>
      <c r="X2012" s="3"/>
      <c r="Z2012" s="288"/>
      <c r="AA2012" s="3"/>
      <c r="AE2012" s="85"/>
    </row>
    <row r="2013" spans="23:31" ht="11.25">
      <c r="W2013" s="3"/>
      <c r="X2013" s="3"/>
      <c r="Z2013" s="288"/>
      <c r="AA2013" s="3"/>
      <c r="AE2013" s="85"/>
    </row>
    <row r="2014" spans="23:31" ht="11.25">
      <c r="W2014" s="3"/>
      <c r="X2014" s="3"/>
      <c r="Z2014" s="288"/>
      <c r="AA2014" s="3"/>
      <c r="AE2014" s="85"/>
    </row>
    <row r="2015" spans="23:31" ht="11.25">
      <c r="W2015" s="3"/>
      <c r="X2015" s="3"/>
      <c r="Z2015" s="288"/>
      <c r="AA2015" s="3"/>
      <c r="AE2015" s="85"/>
    </row>
    <row r="2016" spans="23:31" ht="11.25">
      <c r="W2016" s="3"/>
      <c r="X2016" s="3"/>
      <c r="Z2016" s="288"/>
      <c r="AA2016" s="3"/>
      <c r="AE2016" s="85"/>
    </row>
    <row r="2017" spans="23:31" ht="11.25">
      <c r="W2017" s="3"/>
      <c r="X2017" s="3"/>
      <c r="Z2017" s="288"/>
      <c r="AA2017" s="3"/>
      <c r="AE2017" s="85"/>
    </row>
    <row r="2018" spans="23:31" ht="11.25">
      <c r="W2018" s="3"/>
      <c r="X2018" s="3"/>
      <c r="Z2018" s="288"/>
      <c r="AA2018" s="3"/>
      <c r="AE2018" s="85"/>
    </row>
    <row r="2019" spans="23:31" ht="11.25">
      <c r="W2019" s="3"/>
      <c r="X2019" s="3"/>
      <c r="Z2019" s="288"/>
      <c r="AA2019" s="3"/>
      <c r="AE2019" s="85"/>
    </row>
    <row r="2020" spans="23:31" ht="11.25">
      <c r="W2020" s="3"/>
      <c r="X2020" s="3"/>
      <c r="Z2020" s="288"/>
      <c r="AA2020" s="3"/>
      <c r="AE2020" s="85"/>
    </row>
    <row r="2021" spans="23:31" ht="11.25">
      <c r="W2021" s="3"/>
      <c r="X2021" s="3"/>
      <c r="Z2021" s="288"/>
      <c r="AA2021" s="3"/>
      <c r="AE2021" s="85"/>
    </row>
    <row r="2022" spans="23:31" ht="11.25">
      <c r="W2022" s="3"/>
      <c r="X2022" s="3"/>
      <c r="Z2022" s="288"/>
      <c r="AA2022" s="3"/>
      <c r="AE2022" s="85"/>
    </row>
    <row r="2023" spans="23:31" ht="11.25">
      <c r="W2023" s="3"/>
      <c r="X2023" s="3"/>
      <c r="Z2023" s="288"/>
      <c r="AA2023" s="3"/>
      <c r="AE2023" s="85"/>
    </row>
    <row r="2024" spans="23:31" ht="11.25">
      <c r="W2024" s="3"/>
      <c r="X2024" s="3"/>
      <c r="Z2024" s="288"/>
      <c r="AA2024" s="3"/>
      <c r="AE2024" s="85"/>
    </row>
    <row r="2025" spans="23:31" ht="11.25">
      <c r="W2025" s="3"/>
      <c r="X2025" s="3"/>
      <c r="Z2025" s="288"/>
      <c r="AA2025" s="3"/>
      <c r="AE2025" s="85"/>
    </row>
    <row r="2026" spans="23:31" ht="11.25">
      <c r="W2026" s="3"/>
      <c r="X2026" s="3"/>
      <c r="Z2026" s="288"/>
      <c r="AA2026" s="3"/>
      <c r="AE2026" s="85"/>
    </row>
    <row r="2027" spans="23:31" ht="11.25">
      <c r="W2027" s="3"/>
      <c r="X2027" s="3"/>
      <c r="Z2027" s="288"/>
      <c r="AA2027" s="3"/>
      <c r="AE2027" s="85"/>
    </row>
    <row r="2028" spans="23:31" ht="11.25">
      <c r="W2028" s="3"/>
      <c r="X2028" s="3"/>
      <c r="Z2028" s="288"/>
      <c r="AA2028" s="3"/>
      <c r="AE2028" s="85"/>
    </row>
    <row r="2029" spans="23:31" ht="11.25">
      <c r="W2029" s="3"/>
      <c r="X2029" s="3"/>
      <c r="Z2029" s="288"/>
      <c r="AA2029" s="3"/>
      <c r="AE2029" s="85"/>
    </row>
    <row r="2030" spans="23:31" ht="11.25">
      <c r="W2030" s="3"/>
      <c r="X2030" s="3"/>
      <c r="Z2030" s="288"/>
      <c r="AA2030" s="3"/>
      <c r="AE2030" s="85"/>
    </row>
    <row r="2031" spans="23:31" ht="11.25">
      <c r="W2031" s="3"/>
      <c r="X2031" s="3"/>
      <c r="Z2031" s="288"/>
      <c r="AA2031" s="3"/>
      <c r="AE2031" s="85"/>
    </row>
    <row r="2032" spans="23:31" ht="11.25">
      <c r="W2032" s="3"/>
      <c r="X2032" s="3"/>
      <c r="Z2032" s="288"/>
      <c r="AA2032" s="3"/>
      <c r="AE2032" s="85"/>
    </row>
    <row r="2033" spans="23:31" ht="11.25">
      <c r="W2033" s="3"/>
      <c r="X2033" s="3"/>
      <c r="Z2033" s="288"/>
      <c r="AA2033" s="3"/>
      <c r="AE2033" s="85"/>
    </row>
    <row r="2034" spans="23:31" ht="11.25">
      <c r="W2034" s="3"/>
      <c r="X2034" s="3"/>
      <c r="Z2034" s="288"/>
      <c r="AA2034" s="3"/>
      <c r="AE2034" s="85"/>
    </row>
    <row r="2035" spans="23:31" ht="11.25">
      <c r="W2035" s="3"/>
      <c r="X2035" s="3"/>
      <c r="Z2035" s="288"/>
      <c r="AA2035" s="3"/>
      <c r="AE2035" s="85"/>
    </row>
    <row r="2036" spans="23:31" ht="11.25">
      <c r="W2036" s="3"/>
      <c r="X2036" s="3"/>
      <c r="Z2036" s="288"/>
      <c r="AA2036" s="3"/>
      <c r="AE2036" s="85"/>
    </row>
    <row r="2037" spans="23:31" ht="11.25">
      <c r="W2037" s="3"/>
      <c r="X2037" s="3"/>
      <c r="Z2037" s="288"/>
      <c r="AA2037" s="3"/>
      <c r="AE2037" s="85"/>
    </row>
    <row r="2038" spans="23:31" ht="11.25">
      <c r="W2038" s="3"/>
      <c r="X2038" s="3"/>
      <c r="Z2038" s="288"/>
      <c r="AA2038" s="3"/>
      <c r="AE2038" s="85"/>
    </row>
    <row r="2039" spans="23:31" ht="11.25">
      <c r="W2039" s="3"/>
      <c r="X2039" s="3"/>
      <c r="Z2039" s="288"/>
      <c r="AA2039" s="3"/>
      <c r="AE2039" s="85"/>
    </row>
    <row r="2040" spans="23:31" ht="11.25">
      <c r="W2040" s="3"/>
      <c r="X2040" s="3"/>
      <c r="Z2040" s="288"/>
      <c r="AA2040" s="3"/>
      <c r="AE2040" s="85"/>
    </row>
    <row r="2041" spans="23:31" ht="11.25">
      <c r="W2041" s="3"/>
      <c r="X2041" s="3"/>
      <c r="Z2041" s="288"/>
      <c r="AA2041" s="3"/>
      <c r="AE2041" s="85"/>
    </row>
    <row r="2042" spans="23:31" ht="11.25">
      <c r="W2042" s="3"/>
      <c r="X2042" s="3"/>
      <c r="Z2042" s="288"/>
      <c r="AA2042" s="3"/>
      <c r="AE2042" s="85"/>
    </row>
    <row r="2043" spans="23:31" ht="11.25">
      <c r="W2043" s="3"/>
      <c r="X2043" s="3"/>
      <c r="Z2043" s="288"/>
      <c r="AA2043" s="3"/>
      <c r="AE2043" s="85"/>
    </row>
    <row r="2044" spans="23:31" ht="11.25">
      <c r="W2044" s="3"/>
      <c r="X2044" s="3"/>
      <c r="Z2044" s="288"/>
      <c r="AA2044" s="3"/>
      <c r="AE2044" s="85"/>
    </row>
    <row r="2045" spans="23:31" ht="11.25">
      <c r="W2045" s="3"/>
      <c r="X2045" s="3"/>
      <c r="Z2045" s="288"/>
      <c r="AA2045" s="3"/>
      <c r="AE2045" s="85"/>
    </row>
    <row r="2046" spans="23:31" ht="11.25">
      <c r="W2046" s="3"/>
      <c r="X2046" s="3"/>
      <c r="Z2046" s="288"/>
      <c r="AA2046" s="3"/>
      <c r="AE2046" s="85"/>
    </row>
    <row r="2047" spans="23:31" ht="11.25">
      <c r="W2047" s="3"/>
      <c r="X2047" s="3"/>
      <c r="Z2047" s="288"/>
      <c r="AA2047" s="3"/>
      <c r="AE2047" s="85"/>
    </row>
    <row r="2048" spans="23:31" ht="11.25">
      <c r="W2048" s="3"/>
      <c r="X2048" s="3"/>
      <c r="Z2048" s="288"/>
      <c r="AA2048" s="3"/>
      <c r="AE2048" s="85"/>
    </row>
    <row r="2049" spans="23:31" ht="11.25">
      <c r="W2049" s="3"/>
      <c r="X2049" s="3"/>
      <c r="Z2049" s="288"/>
      <c r="AA2049" s="3"/>
      <c r="AE2049" s="85"/>
    </row>
    <row r="2050" spans="23:31" ht="11.25">
      <c r="W2050" s="3"/>
      <c r="X2050" s="3"/>
      <c r="Z2050" s="288"/>
      <c r="AA2050" s="3"/>
      <c r="AE2050" s="85"/>
    </row>
    <row r="2051" spans="23:31" ht="11.25">
      <c r="W2051" s="3"/>
      <c r="X2051" s="3"/>
      <c r="Z2051" s="288"/>
      <c r="AA2051" s="3"/>
      <c r="AE2051" s="85"/>
    </row>
    <row r="2052" spans="23:31" ht="11.25">
      <c r="W2052" s="3"/>
      <c r="X2052" s="3"/>
      <c r="Z2052" s="288"/>
      <c r="AA2052" s="3"/>
      <c r="AE2052" s="85"/>
    </row>
    <row r="2053" spans="23:31" ht="11.25">
      <c r="W2053" s="3"/>
      <c r="X2053" s="3"/>
      <c r="Z2053" s="288"/>
      <c r="AA2053" s="3"/>
      <c r="AE2053" s="85"/>
    </row>
    <row r="2054" spans="23:31" ht="11.25">
      <c r="W2054" s="3"/>
      <c r="X2054" s="3"/>
      <c r="Z2054" s="288"/>
      <c r="AA2054" s="3"/>
      <c r="AE2054" s="85"/>
    </row>
    <row r="2055" spans="23:31" ht="11.25">
      <c r="W2055" s="3"/>
      <c r="X2055" s="3"/>
      <c r="Z2055" s="288"/>
      <c r="AA2055" s="3"/>
      <c r="AE2055" s="85"/>
    </row>
    <row r="2056" spans="23:31" ht="11.25">
      <c r="W2056" s="3"/>
      <c r="X2056" s="3"/>
      <c r="Z2056" s="288"/>
      <c r="AA2056" s="3"/>
      <c r="AE2056" s="85"/>
    </row>
    <row r="2057" spans="23:31" ht="11.25">
      <c r="W2057" s="3"/>
      <c r="X2057" s="3"/>
      <c r="Z2057" s="288"/>
      <c r="AA2057" s="3"/>
      <c r="AE2057" s="85"/>
    </row>
    <row r="2058" spans="23:31" ht="11.25">
      <c r="W2058" s="3"/>
      <c r="X2058" s="3"/>
      <c r="Z2058" s="288"/>
      <c r="AA2058" s="3"/>
      <c r="AE2058" s="85"/>
    </row>
    <row r="2059" spans="23:31" ht="11.25">
      <c r="W2059" s="3"/>
      <c r="X2059" s="3"/>
      <c r="Z2059" s="288"/>
      <c r="AA2059" s="3"/>
      <c r="AE2059" s="85"/>
    </row>
    <row r="2060" spans="23:31" ht="11.25">
      <c r="W2060" s="3"/>
      <c r="X2060" s="3"/>
      <c r="Z2060" s="288"/>
      <c r="AA2060" s="3"/>
      <c r="AE2060" s="85"/>
    </row>
    <row r="2061" spans="23:31" ht="11.25">
      <c r="W2061" s="3"/>
      <c r="X2061" s="3"/>
      <c r="Z2061" s="288"/>
      <c r="AA2061" s="3"/>
      <c r="AE2061" s="85"/>
    </row>
    <row r="2062" spans="23:31" ht="11.25">
      <c r="W2062" s="3"/>
      <c r="X2062" s="3"/>
      <c r="Z2062" s="288"/>
      <c r="AA2062" s="3"/>
      <c r="AE2062" s="85"/>
    </row>
    <row r="2063" spans="23:31" ht="11.25">
      <c r="W2063" s="3"/>
      <c r="X2063" s="3"/>
      <c r="Z2063" s="288"/>
      <c r="AA2063" s="3"/>
      <c r="AE2063" s="85"/>
    </row>
    <row r="2064" spans="23:31" ht="11.25">
      <c r="W2064" s="3"/>
      <c r="X2064" s="3"/>
      <c r="Z2064" s="288"/>
      <c r="AA2064" s="3"/>
      <c r="AE2064" s="85"/>
    </row>
    <row r="2065" spans="23:31" ht="11.25">
      <c r="W2065" s="3"/>
      <c r="X2065" s="3"/>
      <c r="Z2065" s="288"/>
      <c r="AA2065" s="3"/>
      <c r="AE2065" s="85"/>
    </row>
    <row r="2066" spans="23:31" ht="11.25">
      <c r="W2066" s="3"/>
      <c r="X2066" s="3"/>
      <c r="Z2066" s="288"/>
      <c r="AA2066" s="3"/>
      <c r="AE2066" s="85"/>
    </row>
    <row r="2067" spans="23:31" ht="11.25">
      <c r="W2067" s="3"/>
      <c r="X2067" s="3"/>
      <c r="Z2067" s="288"/>
      <c r="AA2067" s="3"/>
      <c r="AE2067" s="85"/>
    </row>
    <row r="2068" spans="23:31" ht="11.25">
      <c r="W2068" s="3"/>
      <c r="X2068" s="3"/>
      <c r="Z2068" s="288"/>
      <c r="AA2068" s="3"/>
      <c r="AE2068" s="85"/>
    </row>
    <row r="2069" spans="23:31" ht="11.25">
      <c r="W2069" s="3"/>
      <c r="X2069" s="3"/>
      <c r="Z2069" s="288"/>
      <c r="AA2069" s="3"/>
      <c r="AE2069" s="85"/>
    </row>
    <row r="2070" spans="23:31" ht="11.25">
      <c r="W2070" s="3"/>
      <c r="X2070" s="3"/>
      <c r="Z2070" s="288"/>
      <c r="AA2070" s="3"/>
      <c r="AE2070" s="85"/>
    </row>
    <row r="2071" spans="23:31" ht="11.25">
      <c r="W2071" s="3"/>
      <c r="X2071" s="3"/>
      <c r="Z2071" s="288"/>
      <c r="AA2071" s="3"/>
      <c r="AE2071" s="85"/>
    </row>
    <row r="2072" spans="23:31" ht="11.25">
      <c r="W2072" s="3"/>
      <c r="X2072" s="3"/>
      <c r="Z2072" s="288"/>
      <c r="AA2072" s="3"/>
      <c r="AE2072" s="85"/>
    </row>
    <row r="2073" spans="23:31" ht="11.25">
      <c r="W2073" s="3"/>
      <c r="X2073" s="3"/>
      <c r="Z2073" s="288"/>
      <c r="AA2073" s="3"/>
      <c r="AE2073" s="85"/>
    </row>
    <row r="2074" spans="23:31" ht="11.25">
      <c r="W2074" s="3"/>
      <c r="X2074" s="3"/>
      <c r="Z2074" s="288"/>
      <c r="AA2074" s="3"/>
      <c r="AE2074" s="85"/>
    </row>
    <row r="2075" spans="23:31" ht="11.25">
      <c r="W2075" s="3"/>
      <c r="X2075" s="3"/>
      <c r="Z2075" s="288"/>
      <c r="AA2075" s="3"/>
      <c r="AE2075" s="85"/>
    </row>
    <row r="2076" spans="23:31" ht="11.25">
      <c r="W2076" s="3"/>
      <c r="X2076" s="3"/>
      <c r="Z2076" s="288"/>
      <c r="AA2076" s="3"/>
      <c r="AE2076" s="85"/>
    </row>
    <row r="2077" spans="23:31" ht="11.25">
      <c r="W2077" s="3"/>
      <c r="X2077" s="3"/>
      <c r="Z2077" s="288"/>
      <c r="AA2077" s="3"/>
      <c r="AE2077" s="85"/>
    </row>
    <row r="2078" spans="23:31" ht="11.25">
      <c r="W2078" s="3"/>
      <c r="X2078" s="3"/>
      <c r="Z2078" s="288"/>
      <c r="AA2078" s="3"/>
      <c r="AE2078" s="85"/>
    </row>
    <row r="2079" spans="23:31" ht="11.25">
      <c r="W2079" s="3"/>
      <c r="X2079" s="3"/>
      <c r="Z2079" s="288"/>
      <c r="AA2079" s="3"/>
      <c r="AE2079" s="85"/>
    </row>
    <row r="2080" spans="23:31" ht="11.25">
      <c r="W2080" s="3"/>
      <c r="X2080" s="3"/>
      <c r="Z2080" s="288"/>
      <c r="AA2080" s="3"/>
      <c r="AE2080" s="85"/>
    </row>
    <row r="2081" spans="23:31" ht="11.25">
      <c r="W2081" s="3"/>
      <c r="X2081" s="3"/>
      <c r="Z2081" s="288"/>
      <c r="AA2081" s="3"/>
      <c r="AE2081" s="85"/>
    </row>
    <row r="2082" spans="23:31" ht="11.25">
      <c r="W2082" s="3"/>
      <c r="X2082" s="3"/>
      <c r="Z2082" s="288"/>
      <c r="AA2082" s="3"/>
      <c r="AE2082" s="85"/>
    </row>
    <row r="2083" spans="23:31" ht="11.25">
      <c r="W2083" s="3"/>
      <c r="X2083" s="3"/>
      <c r="Z2083" s="288"/>
      <c r="AA2083" s="3"/>
      <c r="AE2083" s="85"/>
    </row>
    <row r="2084" spans="23:31" ht="11.25">
      <c r="W2084" s="3"/>
      <c r="X2084" s="3"/>
      <c r="Z2084" s="288"/>
      <c r="AA2084" s="3"/>
      <c r="AE2084" s="85"/>
    </row>
    <row r="2085" spans="23:31" ht="11.25">
      <c r="W2085" s="3"/>
      <c r="X2085" s="3"/>
      <c r="Z2085" s="288"/>
      <c r="AA2085" s="3"/>
      <c r="AE2085" s="85"/>
    </row>
    <row r="2086" spans="23:31" ht="11.25">
      <c r="W2086" s="3"/>
      <c r="X2086" s="3"/>
      <c r="Z2086" s="288"/>
      <c r="AA2086" s="3"/>
      <c r="AE2086" s="85"/>
    </row>
    <row r="2087" spans="23:31" ht="11.25">
      <c r="W2087" s="3"/>
      <c r="X2087" s="3"/>
      <c r="Z2087" s="288"/>
      <c r="AA2087" s="3"/>
      <c r="AE2087" s="85"/>
    </row>
    <row r="2088" spans="23:31" ht="11.25">
      <c r="W2088" s="3"/>
      <c r="X2088" s="3"/>
      <c r="Z2088" s="288"/>
      <c r="AA2088" s="3"/>
      <c r="AE2088" s="85"/>
    </row>
    <row r="2089" spans="23:31" ht="11.25">
      <c r="W2089" s="3"/>
      <c r="X2089" s="3"/>
      <c r="Z2089" s="288"/>
      <c r="AA2089" s="3"/>
      <c r="AE2089" s="85"/>
    </row>
    <row r="2090" spans="23:31" ht="11.25">
      <c r="W2090" s="3"/>
      <c r="X2090" s="3"/>
      <c r="Z2090" s="288"/>
      <c r="AA2090" s="3"/>
      <c r="AE2090" s="85"/>
    </row>
    <row r="2091" spans="23:31" ht="11.25">
      <c r="W2091" s="3"/>
      <c r="X2091" s="3"/>
      <c r="Z2091" s="288"/>
      <c r="AA2091" s="3"/>
      <c r="AE2091" s="85"/>
    </row>
    <row r="2092" spans="23:31" ht="11.25">
      <c r="W2092" s="3"/>
      <c r="X2092" s="3"/>
      <c r="Z2092" s="288"/>
      <c r="AA2092" s="3"/>
      <c r="AE2092" s="85"/>
    </row>
    <row r="2093" spans="23:31" ht="11.25">
      <c r="W2093" s="3"/>
      <c r="X2093" s="3"/>
      <c r="Z2093" s="288"/>
      <c r="AA2093" s="3"/>
      <c r="AE2093" s="85"/>
    </row>
    <row r="2094" spans="23:31" ht="11.25">
      <c r="W2094" s="3"/>
      <c r="X2094" s="3"/>
      <c r="Z2094" s="288"/>
      <c r="AA2094" s="3"/>
      <c r="AE2094" s="85"/>
    </row>
    <row r="2095" spans="23:31" ht="11.25">
      <c r="W2095" s="3"/>
      <c r="X2095" s="3"/>
      <c r="Z2095" s="288"/>
      <c r="AA2095" s="3"/>
      <c r="AE2095" s="85"/>
    </row>
    <row r="2096" spans="23:31" ht="11.25">
      <c r="W2096" s="3"/>
      <c r="X2096" s="3"/>
      <c r="Z2096" s="288"/>
      <c r="AA2096" s="3"/>
      <c r="AE2096" s="85"/>
    </row>
    <row r="2097" spans="23:31" ht="11.25">
      <c r="W2097" s="3"/>
      <c r="X2097" s="3"/>
      <c r="Z2097" s="288"/>
      <c r="AA2097" s="3"/>
      <c r="AE2097" s="85"/>
    </row>
    <row r="2098" spans="23:31" ht="11.25">
      <c r="W2098" s="3"/>
      <c r="X2098" s="3"/>
      <c r="Z2098" s="288"/>
      <c r="AA2098" s="3"/>
      <c r="AE2098" s="85"/>
    </row>
    <row r="2099" spans="23:31" ht="11.25">
      <c r="W2099" s="3"/>
      <c r="X2099" s="3"/>
      <c r="Z2099" s="288"/>
      <c r="AA2099" s="3"/>
      <c r="AE2099" s="85"/>
    </row>
    <row r="2100" spans="23:31" ht="11.25">
      <c r="W2100" s="3"/>
      <c r="X2100" s="3"/>
      <c r="Z2100" s="288"/>
      <c r="AA2100" s="3"/>
      <c r="AE2100" s="85"/>
    </row>
    <row r="2101" spans="23:31" ht="11.25">
      <c r="W2101" s="3"/>
      <c r="X2101" s="3"/>
      <c r="Z2101" s="288"/>
      <c r="AA2101" s="3"/>
      <c r="AE2101" s="85"/>
    </row>
    <row r="2102" spans="23:31" ht="11.25">
      <c r="W2102" s="3"/>
      <c r="X2102" s="3"/>
      <c r="Z2102" s="288"/>
      <c r="AA2102" s="3"/>
      <c r="AE2102" s="85"/>
    </row>
    <row r="2103" spans="23:31" ht="11.25">
      <c r="W2103" s="3"/>
      <c r="X2103" s="3"/>
      <c r="Z2103" s="288"/>
      <c r="AA2103" s="3"/>
      <c r="AE2103" s="85"/>
    </row>
    <row r="2104" spans="23:31" ht="11.25">
      <c r="W2104" s="3"/>
      <c r="X2104" s="3"/>
      <c r="Z2104" s="288"/>
      <c r="AA2104" s="3"/>
      <c r="AE2104" s="85"/>
    </row>
    <row r="2105" spans="23:31" ht="11.25">
      <c r="W2105" s="3"/>
      <c r="X2105" s="3"/>
      <c r="Z2105" s="288"/>
      <c r="AA2105" s="3"/>
      <c r="AE2105" s="85"/>
    </row>
    <row r="2106" spans="23:31" ht="11.25">
      <c r="W2106" s="3"/>
      <c r="X2106" s="3"/>
      <c r="Z2106" s="288"/>
      <c r="AA2106" s="3"/>
      <c r="AE2106" s="85"/>
    </row>
    <row r="2107" spans="23:31" ht="11.25">
      <c r="W2107" s="3"/>
      <c r="X2107" s="3"/>
      <c r="Z2107" s="288"/>
      <c r="AA2107" s="3"/>
      <c r="AE2107" s="85"/>
    </row>
    <row r="2108" spans="23:31" ht="11.25">
      <c r="W2108" s="3"/>
      <c r="X2108" s="3"/>
      <c r="Z2108" s="288"/>
      <c r="AA2108" s="3"/>
      <c r="AE2108" s="85"/>
    </row>
    <row r="2109" spans="23:31" ht="11.25">
      <c r="W2109" s="3"/>
      <c r="X2109" s="3"/>
      <c r="Z2109" s="288"/>
      <c r="AA2109" s="3"/>
      <c r="AE2109" s="85"/>
    </row>
    <row r="2110" spans="23:31" ht="11.25">
      <c r="W2110" s="3"/>
      <c r="X2110" s="3"/>
      <c r="Z2110" s="288"/>
      <c r="AA2110" s="3"/>
      <c r="AE2110" s="85"/>
    </row>
    <row r="2111" spans="23:31" ht="11.25">
      <c r="W2111" s="3"/>
      <c r="X2111" s="3"/>
      <c r="Z2111" s="288"/>
      <c r="AA2111" s="3"/>
      <c r="AE2111" s="85"/>
    </row>
    <row r="2112" spans="23:31" ht="11.25">
      <c r="W2112" s="3"/>
      <c r="X2112" s="3"/>
      <c r="Z2112" s="288"/>
      <c r="AA2112" s="3"/>
      <c r="AE2112" s="85"/>
    </row>
    <row r="2113" spans="23:31" ht="11.25">
      <c r="W2113" s="3"/>
      <c r="X2113" s="3"/>
      <c r="Z2113" s="288"/>
      <c r="AA2113" s="3"/>
      <c r="AE2113" s="85"/>
    </row>
    <row r="2114" spans="23:31" ht="11.25">
      <c r="W2114" s="3"/>
      <c r="X2114" s="3"/>
      <c r="Z2114" s="288"/>
      <c r="AA2114" s="3"/>
      <c r="AE2114" s="85"/>
    </row>
    <row r="2115" spans="23:31" ht="11.25">
      <c r="W2115" s="3"/>
      <c r="X2115" s="3"/>
      <c r="Z2115" s="288"/>
      <c r="AA2115" s="3"/>
      <c r="AE2115" s="85"/>
    </row>
    <row r="2116" spans="23:31" ht="11.25">
      <c r="W2116" s="3"/>
      <c r="X2116" s="3"/>
      <c r="Z2116" s="288"/>
      <c r="AA2116" s="3"/>
      <c r="AE2116" s="85"/>
    </row>
    <row r="2117" spans="23:31" ht="11.25">
      <c r="W2117" s="3"/>
      <c r="X2117" s="3"/>
      <c r="Z2117" s="288"/>
      <c r="AA2117" s="3"/>
      <c r="AE2117" s="85"/>
    </row>
    <row r="2118" spans="23:31" ht="11.25">
      <c r="W2118" s="3"/>
      <c r="X2118" s="3"/>
      <c r="Z2118" s="288"/>
      <c r="AA2118" s="3"/>
      <c r="AE2118" s="85"/>
    </row>
    <row r="2119" spans="23:31" ht="11.25">
      <c r="W2119" s="3"/>
      <c r="X2119" s="3"/>
      <c r="Z2119" s="288"/>
      <c r="AA2119" s="3"/>
      <c r="AE2119" s="85"/>
    </row>
    <row r="2120" spans="23:31" ht="11.25">
      <c r="W2120" s="3"/>
      <c r="X2120" s="3"/>
      <c r="Z2120" s="288"/>
      <c r="AA2120" s="3"/>
      <c r="AE2120" s="85"/>
    </row>
    <row r="2121" spans="23:31" ht="11.25">
      <c r="W2121" s="3"/>
      <c r="X2121" s="3"/>
      <c r="Z2121" s="288"/>
      <c r="AA2121" s="3"/>
      <c r="AE2121" s="85"/>
    </row>
    <row r="2122" spans="23:31" ht="11.25">
      <c r="W2122" s="3"/>
      <c r="X2122" s="3"/>
      <c r="Z2122" s="288"/>
      <c r="AA2122" s="3"/>
      <c r="AE2122" s="85"/>
    </row>
    <row r="2123" spans="23:31" ht="11.25">
      <c r="W2123" s="3"/>
      <c r="X2123" s="3"/>
      <c r="Z2123" s="288"/>
      <c r="AA2123" s="3"/>
      <c r="AE2123" s="85"/>
    </row>
    <row r="2124" spans="23:31" ht="11.25">
      <c r="W2124" s="3"/>
      <c r="X2124" s="3"/>
      <c r="Z2124" s="288"/>
      <c r="AA2124" s="3"/>
      <c r="AE2124" s="85"/>
    </row>
    <row r="2125" spans="23:31" ht="11.25">
      <c r="W2125" s="3"/>
      <c r="X2125" s="3"/>
      <c r="Z2125" s="288"/>
      <c r="AA2125" s="3"/>
      <c r="AE2125" s="85"/>
    </row>
    <row r="2126" spans="23:31" ht="11.25">
      <c r="W2126" s="3"/>
      <c r="X2126" s="3"/>
      <c r="Z2126" s="288"/>
      <c r="AA2126" s="3"/>
      <c r="AE2126" s="85"/>
    </row>
    <row r="2127" spans="23:31" ht="11.25">
      <c r="W2127" s="3"/>
      <c r="X2127" s="3"/>
      <c r="Z2127" s="288"/>
      <c r="AA2127" s="3"/>
      <c r="AE2127" s="85"/>
    </row>
    <row r="2128" spans="23:31" ht="11.25">
      <c r="W2128" s="3"/>
      <c r="X2128" s="3"/>
      <c r="Z2128" s="288"/>
      <c r="AA2128" s="3"/>
      <c r="AE2128" s="85"/>
    </row>
    <row r="2129" spans="23:31" ht="11.25">
      <c r="W2129" s="3"/>
      <c r="X2129" s="3"/>
      <c r="Z2129" s="288"/>
      <c r="AA2129" s="3"/>
      <c r="AE2129" s="85"/>
    </row>
    <row r="2130" spans="23:31" ht="11.25">
      <c r="W2130" s="3"/>
      <c r="X2130" s="3"/>
      <c r="Z2130" s="288"/>
      <c r="AA2130" s="3"/>
      <c r="AE2130" s="85"/>
    </row>
    <row r="2131" spans="23:31" ht="11.25">
      <c r="W2131" s="3"/>
      <c r="X2131" s="3"/>
      <c r="Z2131" s="288"/>
      <c r="AA2131" s="3"/>
      <c r="AE2131" s="85"/>
    </row>
    <row r="2132" spans="23:31" ht="11.25">
      <c r="W2132" s="3"/>
      <c r="X2132" s="3"/>
      <c r="Z2132" s="288"/>
      <c r="AA2132" s="3"/>
      <c r="AE2132" s="85"/>
    </row>
    <row r="2133" spans="23:31" ht="11.25">
      <c r="W2133" s="3"/>
      <c r="X2133" s="3"/>
      <c r="Z2133" s="288"/>
      <c r="AA2133" s="3"/>
      <c r="AE2133" s="85"/>
    </row>
    <row r="2134" spans="23:31" ht="11.25">
      <c r="W2134" s="3"/>
      <c r="X2134" s="3"/>
      <c r="Z2134" s="288"/>
      <c r="AA2134" s="3"/>
      <c r="AE2134" s="85"/>
    </row>
    <row r="2135" spans="23:31" ht="11.25">
      <c r="W2135" s="3"/>
      <c r="X2135" s="3"/>
      <c r="Z2135" s="288"/>
      <c r="AA2135" s="3"/>
      <c r="AE2135" s="85"/>
    </row>
    <row r="2136" spans="23:31" ht="11.25">
      <c r="W2136" s="3"/>
      <c r="X2136" s="3"/>
      <c r="Z2136" s="288"/>
      <c r="AA2136" s="3"/>
      <c r="AE2136" s="85"/>
    </row>
    <row r="2137" spans="23:31" ht="11.25">
      <c r="W2137" s="3"/>
      <c r="X2137" s="3"/>
      <c r="Z2137" s="288"/>
      <c r="AA2137" s="3"/>
      <c r="AE2137" s="85"/>
    </row>
    <row r="2138" spans="23:31" ht="11.25">
      <c r="W2138" s="3"/>
      <c r="X2138" s="3"/>
      <c r="Z2138" s="288"/>
      <c r="AA2138" s="3"/>
      <c r="AE2138" s="85"/>
    </row>
    <row r="2139" spans="23:31" ht="11.25">
      <c r="W2139" s="3"/>
      <c r="X2139" s="3"/>
      <c r="Z2139" s="288"/>
      <c r="AA2139" s="3"/>
      <c r="AE2139" s="85"/>
    </row>
    <row r="2140" spans="23:31" ht="11.25">
      <c r="W2140" s="3"/>
      <c r="X2140" s="3"/>
      <c r="Z2140" s="288"/>
      <c r="AA2140" s="3"/>
      <c r="AE2140" s="85"/>
    </row>
    <row r="2141" spans="23:31" ht="11.25">
      <c r="W2141" s="3"/>
      <c r="X2141" s="3"/>
      <c r="Z2141" s="288"/>
      <c r="AA2141" s="3"/>
      <c r="AE2141" s="85"/>
    </row>
    <row r="2142" spans="23:31" ht="11.25">
      <c r="W2142" s="3"/>
      <c r="X2142" s="3"/>
      <c r="Z2142" s="288"/>
      <c r="AA2142" s="3"/>
      <c r="AE2142" s="85"/>
    </row>
    <row r="2143" spans="23:31" ht="11.25">
      <c r="W2143" s="3"/>
      <c r="X2143" s="3"/>
      <c r="Z2143" s="288"/>
      <c r="AA2143" s="3"/>
      <c r="AE2143" s="85"/>
    </row>
    <row r="2144" spans="23:31" ht="11.25">
      <c r="W2144" s="3"/>
      <c r="X2144" s="3"/>
      <c r="Z2144" s="288"/>
      <c r="AA2144" s="3"/>
      <c r="AE2144" s="85"/>
    </row>
    <row r="2145" spans="23:31" ht="11.25">
      <c r="W2145" s="3"/>
      <c r="X2145" s="3"/>
      <c r="Z2145" s="288"/>
      <c r="AA2145" s="3"/>
      <c r="AE2145" s="85"/>
    </row>
    <row r="2146" spans="23:31" ht="11.25">
      <c r="W2146" s="3"/>
      <c r="X2146" s="3"/>
      <c r="Z2146" s="288"/>
      <c r="AA2146" s="3"/>
      <c r="AE2146" s="85"/>
    </row>
    <row r="2147" spans="23:31" ht="11.25">
      <c r="W2147" s="3"/>
      <c r="X2147" s="3"/>
      <c r="Z2147" s="288"/>
      <c r="AA2147" s="3"/>
      <c r="AE2147" s="85"/>
    </row>
    <row r="2148" spans="23:31" ht="11.25">
      <c r="W2148" s="3"/>
      <c r="X2148" s="3"/>
      <c r="Z2148" s="288"/>
      <c r="AA2148" s="3"/>
      <c r="AE2148" s="85"/>
    </row>
    <row r="2149" spans="23:31" ht="11.25">
      <c r="W2149" s="3"/>
      <c r="X2149" s="3"/>
      <c r="Z2149" s="288"/>
      <c r="AA2149" s="3"/>
      <c r="AE2149" s="85"/>
    </row>
    <row r="2150" spans="23:31" ht="11.25">
      <c r="W2150" s="3"/>
      <c r="X2150" s="3"/>
      <c r="Z2150" s="288"/>
      <c r="AA2150" s="3"/>
      <c r="AE2150" s="85"/>
    </row>
    <row r="2151" spans="23:31" ht="11.25">
      <c r="W2151" s="3"/>
      <c r="X2151" s="3"/>
      <c r="Z2151" s="288"/>
      <c r="AA2151" s="3"/>
      <c r="AE2151" s="85"/>
    </row>
    <row r="2152" spans="23:31" ht="11.25">
      <c r="W2152" s="3"/>
      <c r="X2152" s="3"/>
      <c r="Z2152" s="288"/>
      <c r="AA2152" s="3"/>
      <c r="AE2152" s="85"/>
    </row>
    <row r="2153" spans="23:31" ht="11.25">
      <c r="W2153" s="3"/>
      <c r="X2153" s="3"/>
      <c r="Z2153" s="288"/>
      <c r="AA2153" s="3"/>
      <c r="AE2153" s="85"/>
    </row>
    <row r="2154" spans="23:31" ht="11.25">
      <c r="W2154" s="3"/>
      <c r="X2154" s="3"/>
      <c r="Z2154" s="288"/>
      <c r="AA2154" s="3"/>
      <c r="AE2154" s="85"/>
    </row>
    <row r="2155" spans="23:31" ht="11.25">
      <c r="W2155" s="3"/>
      <c r="X2155" s="3"/>
      <c r="Z2155" s="288"/>
      <c r="AA2155" s="3"/>
      <c r="AE2155" s="85"/>
    </row>
    <row r="2156" spans="23:31" ht="11.25">
      <c r="W2156" s="3"/>
      <c r="X2156" s="3"/>
      <c r="Z2156" s="288"/>
      <c r="AA2156" s="3"/>
      <c r="AE2156" s="85"/>
    </row>
    <row r="2157" spans="23:31" ht="11.25">
      <c r="W2157" s="3"/>
      <c r="X2157" s="3"/>
      <c r="Z2157" s="288"/>
      <c r="AA2157" s="3"/>
      <c r="AE2157" s="85"/>
    </row>
    <row r="2158" spans="23:31" ht="11.25">
      <c r="W2158" s="3"/>
      <c r="X2158" s="3"/>
      <c r="Z2158" s="288"/>
      <c r="AA2158" s="3"/>
      <c r="AE2158" s="85"/>
    </row>
    <row r="2159" spans="23:31" ht="11.25">
      <c r="W2159" s="3"/>
      <c r="X2159" s="3"/>
      <c r="Z2159" s="288"/>
      <c r="AA2159" s="3"/>
      <c r="AE2159" s="85"/>
    </row>
    <row r="2160" spans="23:31" ht="11.25">
      <c r="W2160" s="3"/>
      <c r="X2160" s="3"/>
      <c r="Z2160" s="288"/>
      <c r="AA2160" s="3"/>
      <c r="AE2160" s="85"/>
    </row>
    <row r="2161" spans="23:31" ht="11.25">
      <c r="W2161" s="3"/>
      <c r="X2161" s="3"/>
      <c r="Z2161" s="288"/>
      <c r="AA2161" s="3"/>
      <c r="AE2161" s="85"/>
    </row>
    <row r="2162" spans="23:31" ht="11.25">
      <c r="W2162" s="3"/>
      <c r="X2162" s="3"/>
      <c r="Z2162" s="288"/>
      <c r="AA2162" s="3"/>
      <c r="AE2162" s="85"/>
    </row>
    <row r="2163" spans="23:31" ht="11.25">
      <c r="W2163" s="3"/>
      <c r="X2163" s="3"/>
      <c r="Z2163" s="288"/>
      <c r="AA2163" s="3"/>
      <c r="AE2163" s="85"/>
    </row>
    <row r="2164" spans="23:31" ht="11.25">
      <c r="W2164" s="3"/>
      <c r="X2164" s="3"/>
      <c r="Z2164" s="288"/>
      <c r="AA2164" s="3"/>
      <c r="AE2164" s="85"/>
    </row>
    <row r="2165" spans="23:31" ht="11.25">
      <c r="W2165" s="3"/>
      <c r="X2165" s="3"/>
      <c r="Z2165" s="288"/>
      <c r="AA2165" s="3"/>
      <c r="AE2165" s="85"/>
    </row>
    <row r="2166" spans="23:31" ht="11.25">
      <c r="W2166" s="3"/>
      <c r="X2166" s="3"/>
      <c r="Z2166" s="288"/>
      <c r="AA2166" s="3"/>
      <c r="AE2166" s="85"/>
    </row>
    <row r="2167" spans="23:31" ht="11.25">
      <c r="W2167" s="3"/>
      <c r="X2167" s="3"/>
      <c r="Z2167" s="288"/>
      <c r="AA2167" s="3"/>
      <c r="AE2167" s="85"/>
    </row>
    <row r="2168" spans="23:31" ht="11.25">
      <c r="W2168" s="3"/>
      <c r="X2168" s="3"/>
      <c r="Z2168" s="288"/>
      <c r="AA2168" s="3"/>
      <c r="AE2168" s="85"/>
    </row>
    <row r="2169" spans="23:31" ht="11.25">
      <c r="W2169" s="3"/>
      <c r="X2169" s="3"/>
      <c r="Z2169" s="288"/>
      <c r="AA2169" s="3"/>
      <c r="AE2169" s="85"/>
    </row>
    <row r="2170" spans="23:31" ht="11.25">
      <c r="W2170" s="3"/>
      <c r="X2170" s="3"/>
      <c r="Z2170" s="288"/>
      <c r="AA2170" s="3"/>
      <c r="AE2170" s="85"/>
    </row>
    <row r="2171" spans="23:31" ht="11.25">
      <c r="W2171" s="3"/>
      <c r="X2171" s="3"/>
      <c r="Z2171" s="288"/>
      <c r="AA2171" s="3"/>
      <c r="AE2171" s="85"/>
    </row>
    <row r="2172" spans="23:31" ht="11.25">
      <c r="W2172" s="3"/>
      <c r="X2172" s="3"/>
      <c r="Z2172" s="288"/>
      <c r="AA2172" s="3"/>
      <c r="AE2172" s="85"/>
    </row>
    <row r="2173" spans="23:31" ht="11.25">
      <c r="W2173" s="3"/>
      <c r="X2173" s="3"/>
      <c r="Z2173" s="288"/>
      <c r="AA2173" s="3"/>
      <c r="AE2173" s="85"/>
    </row>
    <row r="2174" spans="23:31" ht="11.25">
      <c r="W2174" s="3"/>
      <c r="X2174" s="3"/>
      <c r="Z2174" s="288"/>
      <c r="AA2174" s="3"/>
      <c r="AE2174" s="85"/>
    </row>
    <row r="2175" spans="23:31" ht="11.25">
      <c r="W2175" s="3"/>
      <c r="X2175" s="3"/>
      <c r="Z2175" s="288"/>
      <c r="AA2175" s="3"/>
      <c r="AE2175" s="85"/>
    </row>
    <row r="2176" spans="23:31" ht="11.25">
      <c r="W2176" s="3"/>
      <c r="X2176" s="3"/>
      <c r="Z2176" s="288"/>
      <c r="AA2176" s="3"/>
      <c r="AE2176" s="85"/>
    </row>
    <row r="2177" spans="23:31" ht="11.25">
      <c r="W2177" s="3"/>
      <c r="X2177" s="3"/>
      <c r="Z2177" s="288"/>
      <c r="AA2177" s="3"/>
      <c r="AE2177" s="85"/>
    </row>
    <row r="2178" spans="23:31" ht="11.25">
      <c r="W2178" s="3"/>
      <c r="X2178" s="3"/>
      <c r="Z2178" s="288"/>
      <c r="AA2178" s="3"/>
      <c r="AE2178" s="85"/>
    </row>
    <row r="2179" spans="23:31" ht="11.25">
      <c r="W2179" s="3"/>
      <c r="X2179" s="3"/>
      <c r="Z2179" s="288"/>
      <c r="AA2179" s="3"/>
      <c r="AE2179" s="85"/>
    </row>
    <row r="2180" spans="23:31" ht="11.25">
      <c r="W2180" s="3"/>
      <c r="X2180" s="3"/>
      <c r="Z2180" s="288"/>
      <c r="AA2180" s="3"/>
      <c r="AE2180" s="85"/>
    </row>
    <row r="2181" spans="23:31" ht="11.25">
      <c r="W2181" s="3"/>
      <c r="X2181" s="3"/>
      <c r="Z2181" s="288"/>
      <c r="AA2181" s="3"/>
      <c r="AE2181" s="85"/>
    </row>
    <row r="2182" spans="23:31" ht="11.25">
      <c r="W2182" s="3"/>
      <c r="X2182" s="3"/>
      <c r="Z2182" s="288"/>
      <c r="AA2182" s="3"/>
      <c r="AE2182" s="85"/>
    </row>
    <row r="2183" spans="23:31" ht="11.25">
      <c r="W2183" s="3"/>
      <c r="X2183" s="3"/>
      <c r="Z2183" s="288"/>
      <c r="AA2183" s="3"/>
      <c r="AE2183" s="85"/>
    </row>
    <row r="2184" spans="23:31" ht="11.25">
      <c r="W2184" s="3"/>
      <c r="X2184" s="3"/>
      <c r="Z2184" s="288"/>
      <c r="AA2184" s="3"/>
      <c r="AE2184" s="85"/>
    </row>
    <row r="2185" spans="23:31" ht="11.25">
      <c r="W2185" s="3"/>
      <c r="X2185" s="3"/>
      <c r="Z2185" s="288"/>
      <c r="AA2185" s="3"/>
      <c r="AE2185" s="85"/>
    </row>
    <row r="2186" spans="23:31" ht="11.25">
      <c r="W2186" s="3"/>
      <c r="X2186" s="3"/>
      <c r="Z2186" s="288"/>
      <c r="AA2186" s="3"/>
      <c r="AE2186" s="85"/>
    </row>
    <row r="2187" spans="23:31" ht="11.25">
      <c r="W2187" s="3"/>
      <c r="X2187" s="3"/>
      <c r="Z2187" s="288"/>
      <c r="AA2187" s="3"/>
      <c r="AE2187" s="85"/>
    </row>
    <row r="2188" spans="23:31" ht="11.25">
      <c r="W2188" s="3"/>
      <c r="X2188" s="3"/>
      <c r="Z2188" s="288"/>
      <c r="AA2188" s="3"/>
      <c r="AE2188" s="85"/>
    </row>
    <row r="2189" spans="23:31" ht="11.25">
      <c r="W2189" s="3"/>
      <c r="X2189" s="3"/>
      <c r="Z2189" s="288"/>
      <c r="AA2189" s="3"/>
      <c r="AE2189" s="85"/>
    </row>
    <row r="2190" spans="23:31" ht="11.25">
      <c r="W2190" s="3"/>
      <c r="X2190" s="3"/>
      <c r="Z2190" s="288"/>
      <c r="AA2190" s="3"/>
      <c r="AE2190" s="85"/>
    </row>
    <row r="2191" spans="23:31" ht="11.25">
      <c r="W2191" s="3"/>
      <c r="X2191" s="3"/>
      <c r="Z2191" s="288"/>
      <c r="AA2191" s="3"/>
      <c r="AE2191" s="85"/>
    </row>
    <row r="2192" spans="23:31" ht="11.25">
      <c r="W2192" s="3"/>
      <c r="X2192" s="3"/>
      <c r="Z2192" s="288"/>
      <c r="AA2192" s="3"/>
      <c r="AE2192" s="85"/>
    </row>
    <row r="2193" spans="23:31" ht="11.25">
      <c r="W2193" s="3"/>
      <c r="X2193" s="3"/>
      <c r="Z2193" s="288"/>
      <c r="AA2193" s="3"/>
      <c r="AE2193" s="85"/>
    </row>
    <row r="2194" spans="23:31" ht="11.25">
      <c r="W2194" s="3"/>
      <c r="X2194" s="3"/>
      <c r="Z2194" s="288"/>
      <c r="AA2194" s="3"/>
      <c r="AE2194" s="85"/>
    </row>
    <row r="2195" spans="23:31" ht="11.25">
      <c r="W2195" s="3"/>
      <c r="X2195" s="3"/>
      <c r="Z2195" s="288"/>
      <c r="AA2195" s="3"/>
      <c r="AE2195" s="85"/>
    </row>
    <row r="2196" spans="23:31" ht="11.25">
      <c r="W2196" s="3"/>
      <c r="X2196" s="3"/>
      <c r="Z2196" s="288"/>
      <c r="AA2196" s="3"/>
      <c r="AE2196" s="85"/>
    </row>
    <row r="2197" spans="23:31" ht="11.25">
      <c r="W2197" s="3"/>
      <c r="X2197" s="3"/>
      <c r="Z2197" s="288"/>
      <c r="AA2197" s="3"/>
      <c r="AE2197" s="85"/>
    </row>
    <row r="2198" spans="23:31" ht="11.25">
      <c r="W2198" s="3"/>
      <c r="X2198" s="3"/>
      <c r="Z2198" s="288"/>
      <c r="AA2198" s="3"/>
      <c r="AE2198" s="85"/>
    </row>
    <row r="2199" spans="23:31" ht="11.25">
      <c r="W2199" s="3"/>
      <c r="X2199" s="3"/>
      <c r="Z2199" s="288"/>
      <c r="AA2199" s="3"/>
      <c r="AE2199" s="85"/>
    </row>
    <row r="2200" spans="23:31" ht="11.25">
      <c r="W2200" s="3"/>
      <c r="X2200" s="3"/>
      <c r="Z2200" s="288"/>
      <c r="AA2200" s="3"/>
      <c r="AE2200" s="85"/>
    </row>
    <row r="2201" spans="23:31" ht="11.25">
      <c r="W2201" s="3"/>
      <c r="X2201" s="3"/>
      <c r="Z2201" s="288"/>
      <c r="AA2201" s="3"/>
      <c r="AE2201" s="85"/>
    </row>
    <row r="2202" spans="23:31" ht="11.25">
      <c r="W2202" s="3"/>
      <c r="X2202" s="3"/>
      <c r="Z2202" s="288"/>
      <c r="AA2202" s="3"/>
      <c r="AE2202" s="85"/>
    </row>
    <row r="2203" spans="23:31" ht="11.25">
      <c r="W2203" s="3"/>
      <c r="X2203" s="3"/>
      <c r="Z2203" s="288"/>
      <c r="AA2203" s="3"/>
      <c r="AE2203" s="85"/>
    </row>
    <row r="2204" spans="23:31" ht="11.25">
      <c r="W2204" s="3"/>
      <c r="X2204" s="3"/>
      <c r="Z2204" s="288"/>
      <c r="AA2204" s="3"/>
      <c r="AE2204" s="85"/>
    </row>
    <row r="2205" spans="23:31" ht="11.25">
      <c r="W2205" s="3"/>
      <c r="X2205" s="3"/>
      <c r="Z2205" s="288"/>
      <c r="AA2205" s="3"/>
      <c r="AE2205" s="85"/>
    </row>
    <row r="2206" spans="23:31" ht="11.25">
      <c r="W2206" s="3"/>
      <c r="X2206" s="3"/>
      <c r="Z2206" s="288"/>
      <c r="AA2206" s="3"/>
      <c r="AE2206" s="85"/>
    </row>
    <row r="2207" spans="23:31" ht="11.25">
      <c r="W2207" s="3"/>
      <c r="X2207" s="3"/>
      <c r="Z2207" s="288"/>
      <c r="AA2207" s="3"/>
      <c r="AE2207" s="85"/>
    </row>
    <row r="2208" spans="23:31" ht="11.25">
      <c r="W2208" s="3"/>
      <c r="X2208" s="3"/>
      <c r="Z2208" s="288"/>
      <c r="AA2208" s="3"/>
      <c r="AE2208" s="85"/>
    </row>
    <row r="2209" spans="23:31" ht="11.25">
      <c r="W2209" s="3"/>
      <c r="X2209" s="3"/>
      <c r="Z2209" s="288"/>
      <c r="AA2209" s="3"/>
      <c r="AE2209" s="85"/>
    </row>
    <row r="2210" spans="23:31" ht="11.25">
      <c r="W2210" s="3"/>
      <c r="X2210" s="3"/>
      <c r="Z2210" s="288"/>
      <c r="AA2210" s="3"/>
      <c r="AE2210" s="85"/>
    </row>
    <row r="2211" spans="23:31" ht="11.25">
      <c r="W2211" s="3"/>
      <c r="X2211" s="3"/>
      <c r="Z2211" s="288"/>
      <c r="AA2211" s="3"/>
      <c r="AE2211" s="85"/>
    </row>
    <row r="2212" spans="23:31" ht="11.25">
      <c r="W2212" s="3"/>
      <c r="X2212" s="3"/>
      <c r="Z2212" s="288"/>
      <c r="AA2212" s="3"/>
      <c r="AE2212" s="85"/>
    </row>
    <row r="2213" spans="23:31" ht="11.25">
      <c r="W2213" s="3"/>
      <c r="X2213" s="3"/>
      <c r="Z2213" s="288"/>
      <c r="AA2213" s="3"/>
      <c r="AE2213" s="85"/>
    </row>
    <row r="2214" spans="23:31" ht="11.25">
      <c r="W2214" s="3"/>
      <c r="X2214" s="3"/>
      <c r="Z2214" s="288"/>
      <c r="AA2214" s="3"/>
      <c r="AE2214" s="85"/>
    </row>
    <row r="2215" spans="23:31" ht="11.25">
      <c r="W2215" s="3"/>
      <c r="X2215" s="3"/>
      <c r="Z2215" s="288"/>
      <c r="AA2215" s="3"/>
      <c r="AE2215" s="85"/>
    </row>
    <row r="2216" spans="23:31" ht="11.25">
      <c r="W2216" s="3"/>
      <c r="X2216" s="3"/>
      <c r="Z2216" s="288"/>
      <c r="AA2216" s="3"/>
      <c r="AE2216" s="85"/>
    </row>
    <row r="2217" spans="23:31" ht="11.25">
      <c r="W2217" s="3"/>
      <c r="X2217" s="3"/>
      <c r="Z2217" s="288"/>
      <c r="AA2217" s="3"/>
      <c r="AE2217" s="85"/>
    </row>
    <row r="2218" spans="23:31" ht="11.25">
      <c r="W2218" s="3"/>
      <c r="X2218" s="3"/>
      <c r="Z2218" s="288"/>
      <c r="AA2218" s="3"/>
      <c r="AE2218" s="85"/>
    </row>
    <row r="2219" spans="23:31" ht="11.25">
      <c r="W2219" s="3"/>
      <c r="X2219" s="3"/>
      <c r="Z2219" s="288"/>
      <c r="AA2219" s="3"/>
      <c r="AE2219" s="85"/>
    </row>
    <row r="2220" spans="23:31" ht="11.25">
      <c r="W2220" s="3"/>
      <c r="X2220" s="3"/>
      <c r="Z2220" s="288"/>
      <c r="AA2220" s="3"/>
      <c r="AE2220" s="85"/>
    </row>
    <row r="2221" spans="23:31" ht="11.25">
      <c r="W2221" s="3"/>
      <c r="X2221" s="3"/>
      <c r="Z2221" s="288"/>
      <c r="AA2221" s="3"/>
      <c r="AE2221" s="85"/>
    </row>
    <row r="2222" spans="23:31" ht="11.25">
      <c r="W2222" s="3"/>
      <c r="X2222" s="3"/>
      <c r="Z2222" s="288"/>
      <c r="AA2222" s="3"/>
      <c r="AE2222" s="85"/>
    </row>
    <row r="2223" spans="23:31" ht="11.25">
      <c r="W2223" s="3"/>
      <c r="X2223" s="3"/>
      <c r="Z2223" s="288"/>
      <c r="AA2223" s="3"/>
      <c r="AE2223" s="85"/>
    </row>
    <row r="2224" spans="23:31" ht="11.25">
      <c r="W2224" s="3"/>
      <c r="X2224" s="3"/>
      <c r="Z2224" s="288"/>
      <c r="AA2224" s="3"/>
      <c r="AE2224" s="85"/>
    </row>
    <row r="2225" spans="23:31" ht="11.25">
      <c r="W2225" s="3"/>
      <c r="X2225" s="3"/>
      <c r="Z2225" s="288"/>
      <c r="AA2225" s="3"/>
      <c r="AE2225" s="85"/>
    </row>
    <row r="2226" spans="23:31" ht="11.25">
      <c r="W2226" s="3"/>
      <c r="X2226" s="3"/>
      <c r="Z2226" s="288"/>
      <c r="AA2226" s="3"/>
      <c r="AE2226" s="85"/>
    </row>
    <row r="2227" spans="23:31" ht="11.25">
      <c r="W2227" s="3"/>
      <c r="X2227" s="3"/>
      <c r="Z2227" s="288"/>
      <c r="AA2227" s="3"/>
      <c r="AE2227" s="85"/>
    </row>
    <row r="2228" spans="23:31" ht="11.25">
      <c r="W2228" s="3"/>
      <c r="X2228" s="3"/>
      <c r="Z2228" s="288"/>
      <c r="AA2228" s="3"/>
      <c r="AE2228" s="85"/>
    </row>
    <row r="2229" spans="23:31" ht="11.25">
      <c r="W2229" s="3"/>
      <c r="X2229" s="3"/>
      <c r="Z2229" s="288"/>
      <c r="AA2229" s="3"/>
      <c r="AE2229" s="85"/>
    </row>
    <row r="2230" spans="23:31" ht="11.25">
      <c r="W2230" s="3"/>
      <c r="X2230" s="3"/>
      <c r="Z2230" s="288"/>
      <c r="AA2230" s="3"/>
      <c r="AE2230" s="85"/>
    </row>
    <row r="2231" spans="23:31" ht="11.25">
      <c r="W2231" s="3"/>
      <c r="X2231" s="3"/>
      <c r="Z2231" s="288"/>
      <c r="AA2231" s="3"/>
      <c r="AE2231" s="85"/>
    </row>
    <row r="2232" spans="23:31" ht="11.25">
      <c r="W2232" s="3"/>
      <c r="X2232" s="3"/>
      <c r="Z2232" s="288"/>
      <c r="AA2232" s="3"/>
      <c r="AE2232" s="85"/>
    </row>
    <row r="2233" spans="23:31" ht="11.25">
      <c r="W2233" s="3"/>
      <c r="X2233" s="3"/>
      <c r="Z2233" s="288"/>
      <c r="AA2233" s="3"/>
      <c r="AE2233" s="85"/>
    </row>
    <row r="2234" spans="23:31" ht="11.25">
      <c r="W2234" s="3"/>
      <c r="X2234" s="3"/>
      <c r="Z2234" s="288"/>
      <c r="AA2234" s="3"/>
      <c r="AE2234" s="85"/>
    </row>
    <row r="2235" spans="23:31" ht="11.25">
      <c r="W2235" s="3"/>
      <c r="X2235" s="3"/>
      <c r="Z2235" s="288"/>
      <c r="AA2235" s="3"/>
      <c r="AE2235" s="85"/>
    </row>
    <row r="2236" spans="23:31" ht="11.25">
      <c r="W2236" s="3"/>
      <c r="X2236" s="3"/>
      <c r="Z2236" s="288"/>
      <c r="AA2236" s="3"/>
      <c r="AE2236" s="85"/>
    </row>
    <row r="2237" spans="23:31" ht="11.25">
      <c r="W2237" s="3"/>
      <c r="X2237" s="3"/>
      <c r="Z2237" s="288"/>
      <c r="AA2237" s="3"/>
      <c r="AE2237" s="85"/>
    </row>
    <row r="2238" spans="23:31" ht="11.25">
      <c r="W2238" s="3"/>
      <c r="X2238" s="3"/>
      <c r="Z2238" s="288"/>
      <c r="AA2238" s="3"/>
      <c r="AE2238" s="85"/>
    </row>
    <row r="2239" spans="23:31" ht="11.25">
      <c r="W2239" s="3"/>
      <c r="X2239" s="3"/>
      <c r="Z2239" s="288"/>
      <c r="AA2239" s="3"/>
      <c r="AE2239" s="85"/>
    </row>
    <row r="2240" spans="23:31" ht="11.25">
      <c r="W2240" s="3"/>
      <c r="X2240" s="3"/>
      <c r="Z2240" s="288"/>
      <c r="AA2240" s="3"/>
      <c r="AE2240" s="85"/>
    </row>
    <row r="2241" spans="23:31" ht="11.25">
      <c r="W2241" s="3"/>
      <c r="X2241" s="3"/>
      <c r="Z2241" s="288"/>
      <c r="AA2241" s="3"/>
      <c r="AE2241" s="85"/>
    </row>
    <row r="2242" spans="23:31" ht="11.25">
      <c r="W2242" s="3"/>
      <c r="X2242" s="3"/>
      <c r="Z2242" s="288"/>
      <c r="AA2242" s="3"/>
      <c r="AE2242" s="85"/>
    </row>
    <row r="2243" spans="23:31" ht="11.25">
      <c r="W2243" s="3"/>
      <c r="X2243" s="3"/>
      <c r="Z2243" s="288"/>
      <c r="AA2243" s="3"/>
      <c r="AE2243" s="85"/>
    </row>
    <row r="2244" spans="23:31" ht="11.25">
      <c r="W2244" s="3"/>
      <c r="X2244" s="3"/>
      <c r="Z2244" s="288"/>
      <c r="AA2244" s="3"/>
      <c r="AE2244" s="85"/>
    </row>
    <row r="2245" spans="23:31" ht="11.25">
      <c r="W2245" s="3"/>
      <c r="X2245" s="3"/>
      <c r="Z2245" s="288"/>
      <c r="AA2245" s="3"/>
      <c r="AE2245" s="85"/>
    </row>
    <row r="2246" spans="23:31" ht="11.25">
      <c r="W2246" s="3"/>
      <c r="X2246" s="3"/>
      <c r="Z2246" s="288"/>
      <c r="AA2246" s="3"/>
      <c r="AE2246" s="85"/>
    </row>
    <row r="2247" spans="23:31" ht="11.25">
      <c r="W2247" s="3"/>
      <c r="X2247" s="3"/>
      <c r="Z2247" s="288"/>
      <c r="AA2247" s="3"/>
      <c r="AE2247" s="85"/>
    </row>
    <row r="2248" spans="23:31" ht="11.25">
      <c r="W2248" s="3"/>
      <c r="X2248" s="3"/>
      <c r="Z2248" s="288"/>
      <c r="AA2248" s="3"/>
      <c r="AE2248" s="85"/>
    </row>
    <row r="2249" spans="23:31" ht="11.25">
      <c r="W2249" s="3"/>
      <c r="X2249" s="3"/>
      <c r="Z2249" s="288"/>
      <c r="AA2249" s="3"/>
      <c r="AE2249" s="85"/>
    </row>
    <row r="2250" spans="23:31" ht="11.25">
      <c r="W2250" s="3"/>
      <c r="X2250" s="3"/>
      <c r="Z2250" s="288"/>
      <c r="AA2250" s="3"/>
      <c r="AE2250" s="85"/>
    </row>
    <row r="2251" spans="23:31" ht="11.25">
      <c r="W2251" s="3"/>
      <c r="X2251" s="3"/>
      <c r="Z2251" s="288"/>
      <c r="AA2251" s="3"/>
      <c r="AE2251" s="85"/>
    </row>
    <row r="2252" spans="23:31" ht="11.25">
      <c r="W2252" s="3"/>
      <c r="X2252" s="3"/>
      <c r="Z2252" s="288"/>
      <c r="AA2252" s="3"/>
      <c r="AE2252" s="85"/>
    </row>
    <row r="2253" spans="23:31" ht="11.25">
      <c r="W2253" s="3"/>
      <c r="X2253" s="3"/>
      <c r="Z2253" s="288"/>
      <c r="AA2253" s="3"/>
      <c r="AE2253" s="85"/>
    </row>
    <row r="2254" spans="23:31" ht="11.25">
      <c r="W2254" s="3"/>
      <c r="X2254" s="3"/>
      <c r="Z2254" s="288"/>
      <c r="AA2254" s="3"/>
      <c r="AE2254" s="85"/>
    </row>
    <row r="2255" spans="23:31" ht="11.25">
      <c r="W2255" s="3"/>
      <c r="X2255" s="3"/>
      <c r="Z2255" s="288"/>
      <c r="AA2255" s="3"/>
      <c r="AE2255" s="85"/>
    </row>
    <row r="2256" spans="23:31" ht="11.25">
      <c r="W2256" s="3"/>
      <c r="X2256" s="3"/>
      <c r="Z2256" s="288"/>
      <c r="AA2256" s="3"/>
      <c r="AE2256" s="85"/>
    </row>
    <row r="2257" spans="23:31" ht="11.25">
      <c r="W2257" s="3"/>
      <c r="X2257" s="3"/>
      <c r="Z2257" s="288"/>
      <c r="AA2257" s="3"/>
      <c r="AE2257" s="85"/>
    </row>
    <row r="2258" spans="23:31" ht="11.25">
      <c r="W2258" s="3"/>
      <c r="X2258" s="3"/>
      <c r="Z2258" s="288"/>
      <c r="AA2258" s="3"/>
      <c r="AE2258" s="85"/>
    </row>
    <row r="2259" spans="23:31" ht="11.25">
      <c r="W2259" s="3"/>
      <c r="X2259" s="3"/>
      <c r="Z2259" s="288"/>
      <c r="AA2259" s="3"/>
      <c r="AE2259" s="85"/>
    </row>
    <row r="2260" spans="23:31" ht="11.25">
      <c r="W2260" s="3"/>
      <c r="X2260" s="3"/>
      <c r="Z2260" s="288"/>
      <c r="AA2260" s="3"/>
      <c r="AE2260" s="85"/>
    </row>
    <row r="2261" spans="23:31" ht="11.25">
      <c r="W2261" s="3"/>
      <c r="X2261" s="3"/>
      <c r="Z2261" s="288"/>
      <c r="AA2261" s="3"/>
      <c r="AE2261" s="85"/>
    </row>
    <row r="2262" spans="23:31" ht="11.25">
      <c r="W2262" s="3"/>
      <c r="X2262" s="3"/>
      <c r="Z2262" s="288"/>
      <c r="AA2262" s="3"/>
      <c r="AE2262" s="85"/>
    </row>
    <row r="2263" spans="23:31" ht="11.25">
      <c r="W2263" s="3"/>
      <c r="X2263" s="3"/>
      <c r="Z2263" s="288"/>
      <c r="AA2263" s="3"/>
      <c r="AE2263" s="85"/>
    </row>
    <row r="2264" spans="23:31" ht="11.25">
      <c r="W2264" s="3"/>
      <c r="X2264" s="3"/>
      <c r="Z2264" s="288"/>
      <c r="AA2264" s="3"/>
      <c r="AE2264" s="85"/>
    </row>
    <row r="2265" spans="23:31" ht="11.25">
      <c r="W2265" s="3"/>
      <c r="X2265" s="3"/>
      <c r="Z2265" s="288"/>
      <c r="AA2265" s="3"/>
      <c r="AE2265" s="85"/>
    </row>
    <row r="2266" spans="23:31" ht="11.25">
      <c r="W2266" s="3"/>
      <c r="X2266" s="3"/>
      <c r="Z2266" s="288"/>
      <c r="AA2266" s="3"/>
      <c r="AE2266" s="85"/>
    </row>
    <row r="2267" spans="23:31" ht="11.25">
      <c r="W2267" s="3"/>
      <c r="X2267" s="3"/>
      <c r="Z2267" s="288"/>
      <c r="AA2267" s="3"/>
      <c r="AE2267" s="85"/>
    </row>
    <row r="2268" spans="23:31" ht="11.25">
      <c r="W2268" s="3"/>
      <c r="X2268" s="3"/>
      <c r="Z2268" s="288"/>
      <c r="AA2268" s="3"/>
      <c r="AE2268" s="85"/>
    </row>
    <row r="2269" spans="23:31" ht="11.25">
      <c r="W2269" s="3"/>
      <c r="X2269" s="3"/>
      <c r="Z2269" s="288"/>
      <c r="AA2269" s="3"/>
      <c r="AE2269" s="85"/>
    </row>
    <row r="2270" spans="23:31" ht="11.25">
      <c r="W2270" s="3"/>
      <c r="X2270" s="3"/>
      <c r="Z2270" s="288"/>
      <c r="AA2270" s="3"/>
      <c r="AE2270" s="85"/>
    </row>
    <row r="2271" spans="23:31" ht="11.25">
      <c r="W2271" s="3"/>
      <c r="X2271" s="3"/>
      <c r="Z2271" s="288"/>
      <c r="AA2271" s="3"/>
      <c r="AE2271" s="85"/>
    </row>
    <row r="2272" spans="23:31" ht="11.25">
      <c r="W2272" s="3"/>
      <c r="X2272" s="3"/>
      <c r="Z2272" s="288"/>
      <c r="AA2272" s="3"/>
      <c r="AE2272" s="85"/>
    </row>
    <row r="2273" spans="23:31" ht="11.25">
      <c r="W2273" s="3"/>
      <c r="X2273" s="3"/>
      <c r="Z2273" s="288"/>
      <c r="AA2273" s="3"/>
      <c r="AE2273" s="85"/>
    </row>
    <row r="2274" spans="23:31" ht="11.25">
      <c r="W2274" s="3"/>
      <c r="X2274" s="3"/>
      <c r="Z2274" s="288"/>
      <c r="AA2274" s="3"/>
      <c r="AE2274" s="85"/>
    </row>
    <row r="2275" spans="23:31" ht="11.25">
      <c r="W2275" s="3"/>
      <c r="X2275" s="3"/>
      <c r="Z2275" s="288"/>
      <c r="AA2275" s="3"/>
      <c r="AE2275" s="85"/>
    </row>
    <row r="2276" spans="23:31" ht="11.25">
      <c r="W2276" s="3"/>
      <c r="X2276" s="3"/>
      <c r="Z2276" s="288"/>
      <c r="AA2276" s="3"/>
      <c r="AE2276" s="85"/>
    </row>
    <row r="2277" spans="23:31" ht="11.25">
      <c r="W2277" s="3"/>
      <c r="X2277" s="3"/>
      <c r="Z2277" s="288"/>
      <c r="AA2277" s="3"/>
      <c r="AE2277" s="85"/>
    </row>
    <row r="2278" spans="23:31" ht="11.25">
      <c r="W2278" s="3"/>
      <c r="X2278" s="3"/>
      <c r="Z2278" s="288"/>
      <c r="AA2278" s="3"/>
      <c r="AE2278" s="85"/>
    </row>
    <row r="2279" spans="23:31" ht="11.25">
      <c r="W2279" s="3"/>
      <c r="X2279" s="3"/>
      <c r="Z2279" s="288"/>
      <c r="AA2279" s="3"/>
      <c r="AE2279" s="85"/>
    </row>
    <row r="2280" spans="23:31" ht="11.25">
      <c r="W2280" s="3"/>
      <c r="X2280" s="3"/>
      <c r="Z2280" s="288"/>
      <c r="AA2280" s="3"/>
      <c r="AE2280" s="85"/>
    </row>
    <row r="2281" spans="23:31" ht="11.25">
      <c r="W2281" s="3"/>
      <c r="X2281" s="3"/>
      <c r="Z2281" s="288"/>
      <c r="AA2281" s="3"/>
      <c r="AE2281" s="85"/>
    </row>
    <row r="2282" spans="23:31" ht="11.25">
      <c r="W2282" s="3"/>
      <c r="X2282" s="3"/>
      <c r="Z2282" s="288"/>
      <c r="AA2282" s="3"/>
      <c r="AE2282" s="85"/>
    </row>
    <row r="2283" spans="23:31" ht="11.25">
      <c r="W2283" s="3"/>
      <c r="X2283" s="3"/>
      <c r="Z2283" s="288"/>
      <c r="AA2283" s="3"/>
      <c r="AE2283" s="85"/>
    </row>
    <row r="2284" spans="23:31" ht="11.25">
      <c r="W2284" s="3"/>
      <c r="X2284" s="3"/>
      <c r="Z2284" s="288"/>
      <c r="AA2284" s="3"/>
      <c r="AE2284" s="85"/>
    </row>
    <row r="2285" spans="23:31" ht="11.25">
      <c r="W2285" s="3"/>
      <c r="X2285" s="3"/>
      <c r="Z2285" s="288"/>
      <c r="AA2285" s="3"/>
      <c r="AE2285" s="85"/>
    </row>
    <row r="2286" spans="23:31" ht="11.25">
      <c r="W2286" s="3"/>
      <c r="X2286" s="3"/>
      <c r="Z2286" s="288"/>
      <c r="AA2286" s="3"/>
      <c r="AE2286" s="85"/>
    </row>
    <row r="2287" spans="23:31" ht="11.25">
      <c r="W2287" s="3"/>
      <c r="X2287" s="3"/>
      <c r="Z2287" s="288"/>
      <c r="AA2287" s="3"/>
      <c r="AE2287" s="85"/>
    </row>
    <row r="2288" spans="23:31" ht="11.25">
      <c r="W2288" s="3"/>
      <c r="X2288" s="3"/>
      <c r="Z2288" s="288"/>
      <c r="AA2288" s="3"/>
      <c r="AE2288" s="85"/>
    </row>
    <row r="2289" spans="23:31" ht="11.25">
      <c r="W2289" s="3"/>
      <c r="X2289" s="3"/>
      <c r="Z2289" s="288"/>
      <c r="AA2289" s="3"/>
      <c r="AE2289" s="85"/>
    </row>
    <row r="2290" spans="23:31" ht="11.25">
      <c r="W2290" s="3"/>
      <c r="X2290" s="3"/>
      <c r="Z2290" s="288"/>
      <c r="AA2290" s="3"/>
      <c r="AE2290" s="85"/>
    </row>
    <row r="2291" spans="23:31" ht="11.25">
      <c r="W2291" s="3"/>
      <c r="X2291" s="3"/>
      <c r="Z2291" s="288"/>
      <c r="AA2291" s="3"/>
      <c r="AE2291" s="85"/>
    </row>
    <row r="2292" spans="23:31" ht="11.25">
      <c r="W2292" s="3"/>
      <c r="X2292" s="3"/>
      <c r="Z2292" s="288"/>
      <c r="AA2292" s="3"/>
      <c r="AE2292" s="85"/>
    </row>
    <row r="2293" spans="23:31" ht="11.25">
      <c r="W2293" s="3"/>
      <c r="X2293" s="3"/>
      <c r="Z2293" s="288"/>
      <c r="AA2293" s="3"/>
      <c r="AE2293" s="85"/>
    </row>
    <row r="2294" spans="23:31" ht="11.25">
      <c r="W2294" s="3"/>
      <c r="X2294" s="3"/>
      <c r="Z2294" s="288"/>
      <c r="AA2294" s="3"/>
      <c r="AE2294" s="85"/>
    </row>
    <row r="2295" spans="23:31" ht="11.25">
      <c r="W2295" s="3"/>
      <c r="X2295" s="3"/>
      <c r="Z2295" s="288"/>
      <c r="AA2295" s="3"/>
      <c r="AE2295" s="85"/>
    </row>
    <row r="2296" spans="23:31" ht="11.25">
      <c r="W2296" s="3"/>
      <c r="X2296" s="3"/>
      <c r="Z2296" s="288"/>
      <c r="AA2296" s="3"/>
      <c r="AE2296" s="85"/>
    </row>
    <row r="2297" spans="23:31" ht="11.25">
      <c r="W2297" s="3"/>
      <c r="X2297" s="3"/>
      <c r="Z2297" s="288"/>
      <c r="AA2297" s="3"/>
      <c r="AE2297" s="85"/>
    </row>
    <row r="2298" spans="23:31" ht="11.25">
      <c r="W2298" s="3"/>
      <c r="X2298" s="3"/>
      <c r="Z2298" s="288"/>
      <c r="AA2298" s="3"/>
      <c r="AE2298" s="85"/>
    </row>
    <row r="2299" spans="23:31" ht="11.25">
      <c r="W2299" s="3"/>
      <c r="X2299" s="3"/>
      <c r="Z2299" s="288"/>
      <c r="AA2299" s="3"/>
      <c r="AE2299" s="85"/>
    </row>
    <row r="2300" spans="23:31" ht="11.25">
      <c r="W2300" s="3"/>
      <c r="X2300" s="3"/>
      <c r="Z2300" s="288"/>
      <c r="AA2300" s="3"/>
      <c r="AE2300" s="85"/>
    </row>
    <row r="2301" spans="23:31" ht="11.25">
      <c r="W2301" s="3"/>
      <c r="X2301" s="3"/>
      <c r="Z2301" s="288"/>
      <c r="AA2301" s="3"/>
      <c r="AE2301" s="85"/>
    </row>
    <row r="2302" spans="23:31" ht="11.25">
      <c r="W2302" s="3"/>
      <c r="X2302" s="3"/>
      <c r="Z2302" s="288"/>
      <c r="AA2302" s="3"/>
      <c r="AE2302" s="85"/>
    </row>
    <row r="2303" spans="23:31" ht="11.25">
      <c r="W2303" s="3"/>
      <c r="X2303" s="3"/>
      <c r="Z2303" s="288"/>
      <c r="AA2303" s="3"/>
      <c r="AE2303" s="85"/>
    </row>
    <row r="2304" spans="23:31" ht="11.25">
      <c r="W2304" s="3"/>
      <c r="X2304" s="3"/>
      <c r="Z2304" s="288"/>
      <c r="AA2304" s="3"/>
      <c r="AE2304" s="85"/>
    </row>
    <row r="2305" spans="23:31" ht="11.25">
      <c r="W2305" s="3"/>
      <c r="X2305" s="3"/>
      <c r="Z2305" s="288"/>
      <c r="AA2305" s="3"/>
      <c r="AE2305" s="85"/>
    </row>
    <row r="2306" spans="23:31" ht="11.25">
      <c r="W2306" s="3"/>
      <c r="X2306" s="3"/>
      <c r="Z2306" s="288"/>
      <c r="AA2306" s="3"/>
      <c r="AE2306" s="85"/>
    </row>
    <row r="2307" spans="23:31" ht="11.25">
      <c r="W2307" s="3"/>
      <c r="X2307" s="3"/>
      <c r="Z2307" s="288"/>
      <c r="AA2307" s="3"/>
      <c r="AE2307" s="85"/>
    </row>
    <row r="2308" spans="23:31" ht="11.25">
      <c r="W2308" s="3"/>
      <c r="X2308" s="3"/>
      <c r="Z2308" s="288"/>
      <c r="AA2308" s="3"/>
      <c r="AE2308" s="85"/>
    </row>
    <row r="2309" spans="23:31" ht="11.25">
      <c r="W2309" s="3"/>
      <c r="X2309" s="3"/>
      <c r="Z2309" s="288"/>
      <c r="AA2309" s="3"/>
      <c r="AE2309" s="85"/>
    </row>
    <row r="2310" spans="23:31" ht="11.25">
      <c r="W2310" s="3"/>
      <c r="X2310" s="3"/>
      <c r="Z2310" s="288"/>
      <c r="AA2310" s="3"/>
      <c r="AE2310" s="85"/>
    </row>
    <row r="2311" spans="23:31" ht="11.25">
      <c r="W2311" s="3"/>
      <c r="X2311" s="3"/>
      <c r="Z2311" s="288"/>
      <c r="AA2311" s="3"/>
      <c r="AE2311" s="85"/>
    </row>
    <row r="2312" spans="23:31" ht="11.25">
      <c r="W2312" s="3"/>
      <c r="X2312" s="3"/>
      <c r="Z2312" s="288"/>
      <c r="AA2312" s="3"/>
      <c r="AE2312" s="85"/>
    </row>
    <row r="2313" spans="23:31" ht="11.25">
      <c r="W2313" s="3"/>
      <c r="X2313" s="3"/>
      <c r="Z2313" s="288"/>
      <c r="AA2313" s="3"/>
      <c r="AE2313" s="85"/>
    </row>
    <row r="2314" spans="23:31" ht="11.25">
      <c r="W2314" s="3"/>
      <c r="X2314" s="3"/>
      <c r="Z2314" s="288"/>
      <c r="AA2314" s="3"/>
      <c r="AE2314" s="85"/>
    </row>
    <row r="2315" spans="23:31" ht="11.25">
      <c r="W2315" s="3"/>
      <c r="X2315" s="3"/>
      <c r="Z2315" s="288"/>
      <c r="AA2315" s="3"/>
      <c r="AE2315" s="85"/>
    </row>
    <row r="2316" spans="23:31" ht="11.25">
      <c r="W2316" s="3"/>
      <c r="X2316" s="3"/>
      <c r="Z2316" s="288"/>
      <c r="AA2316" s="3"/>
      <c r="AE2316" s="85"/>
    </row>
    <row r="2317" spans="23:31" ht="11.25">
      <c r="W2317" s="3"/>
      <c r="X2317" s="3"/>
      <c r="Z2317" s="288"/>
      <c r="AA2317" s="3"/>
      <c r="AE2317" s="85"/>
    </row>
    <row r="2318" spans="23:31" ht="11.25">
      <c r="W2318" s="3"/>
      <c r="X2318" s="3"/>
      <c r="Z2318" s="288"/>
      <c r="AA2318" s="3"/>
      <c r="AE2318" s="85"/>
    </row>
    <row r="2319" spans="23:31" ht="11.25">
      <c r="W2319" s="3"/>
      <c r="X2319" s="3"/>
      <c r="Z2319" s="288"/>
      <c r="AA2319" s="3"/>
      <c r="AE2319" s="85"/>
    </row>
    <row r="2320" spans="23:31" ht="11.25">
      <c r="W2320" s="3"/>
      <c r="X2320" s="3"/>
      <c r="Z2320" s="288"/>
      <c r="AA2320" s="3"/>
      <c r="AE2320" s="85"/>
    </row>
    <row r="2321" spans="23:31" ht="11.25">
      <c r="W2321" s="3"/>
      <c r="X2321" s="3"/>
      <c r="Z2321" s="288"/>
      <c r="AA2321" s="3"/>
      <c r="AE2321" s="85"/>
    </row>
    <row r="2322" spans="23:31" ht="11.25">
      <c r="W2322" s="3"/>
      <c r="X2322" s="3"/>
      <c r="Z2322" s="288"/>
      <c r="AA2322" s="3"/>
      <c r="AE2322" s="85"/>
    </row>
    <row r="2323" spans="23:31" ht="11.25">
      <c r="W2323" s="3"/>
      <c r="X2323" s="3"/>
      <c r="Z2323" s="288"/>
      <c r="AA2323" s="3"/>
      <c r="AE2323" s="85"/>
    </row>
    <row r="2324" spans="23:31" ht="11.25">
      <c r="W2324" s="3"/>
      <c r="X2324" s="3"/>
      <c r="Z2324" s="288"/>
      <c r="AA2324" s="3"/>
      <c r="AE2324" s="85"/>
    </row>
    <row r="2325" spans="23:31" ht="11.25">
      <c r="W2325" s="3"/>
      <c r="X2325" s="3"/>
      <c r="Z2325" s="288"/>
      <c r="AA2325" s="3"/>
      <c r="AE2325" s="85"/>
    </row>
    <row r="2326" spans="23:31" ht="11.25">
      <c r="W2326" s="3"/>
      <c r="X2326" s="3"/>
      <c r="Z2326" s="288"/>
      <c r="AA2326" s="3"/>
      <c r="AE2326" s="85"/>
    </row>
    <row r="2327" spans="23:31" ht="11.25">
      <c r="W2327" s="3"/>
      <c r="X2327" s="3"/>
      <c r="Z2327" s="288"/>
      <c r="AA2327" s="3"/>
      <c r="AE2327" s="85"/>
    </row>
    <row r="2328" spans="23:31" ht="11.25">
      <c r="W2328" s="3"/>
      <c r="X2328" s="3"/>
      <c r="Z2328" s="288"/>
      <c r="AA2328" s="3"/>
      <c r="AE2328" s="85"/>
    </row>
    <row r="2329" spans="23:31" ht="11.25">
      <c r="W2329" s="3"/>
      <c r="X2329" s="3"/>
      <c r="Z2329" s="288"/>
      <c r="AA2329" s="3"/>
      <c r="AE2329" s="85"/>
    </row>
    <row r="2330" spans="23:31" ht="11.25">
      <c r="W2330" s="3"/>
      <c r="X2330" s="3"/>
      <c r="Z2330" s="288"/>
      <c r="AA2330" s="3"/>
      <c r="AE2330" s="85"/>
    </row>
    <row r="2331" spans="23:31" ht="11.25">
      <c r="W2331" s="3"/>
      <c r="X2331" s="3"/>
      <c r="Z2331" s="288"/>
      <c r="AA2331" s="3"/>
      <c r="AE2331" s="85"/>
    </row>
    <row r="2332" spans="23:31" ht="11.25">
      <c r="W2332" s="3"/>
      <c r="X2332" s="3"/>
      <c r="Z2332" s="288"/>
      <c r="AA2332" s="3"/>
      <c r="AE2332" s="85"/>
    </row>
    <row r="2333" spans="23:31" ht="11.25">
      <c r="W2333" s="3"/>
      <c r="X2333" s="3"/>
      <c r="Z2333" s="288"/>
      <c r="AA2333" s="3"/>
      <c r="AE2333" s="85"/>
    </row>
    <row r="2334" spans="23:31" ht="11.25">
      <c r="W2334" s="3"/>
      <c r="X2334" s="3"/>
      <c r="Z2334" s="288"/>
      <c r="AA2334" s="3"/>
      <c r="AE2334" s="85"/>
    </row>
    <row r="2335" spans="23:31" ht="11.25">
      <c r="W2335" s="3"/>
      <c r="X2335" s="3"/>
      <c r="Z2335" s="288"/>
      <c r="AA2335" s="3"/>
      <c r="AE2335" s="85"/>
    </row>
    <row r="2336" spans="23:31" ht="11.25">
      <c r="W2336" s="3"/>
      <c r="X2336" s="3"/>
      <c r="Z2336" s="288"/>
      <c r="AA2336" s="3"/>
      <c r="AE2336" s="85"/>
    </row>
    <row r="2337" spans="23:31" ht="11.25">
      <c r="W2337" s="3"/>
      <c r="X2337" s="3"/>
      <c r="Z2337" s="288"/>
      <c r="AA2337" s="3"/>
      <c r="AE2337" s="85"/>
    </row>
    <row r="2338" spans="23:31" ht="11.25">
      <c r="W2338" s="3"/>
      <c r="X2338" s="3"/>
      <c r="Z2338" s="288"/>
      <c r="AA2338" s="3"/>
      <c r="AE2338" s="85"/>
    </row>
    <row r="2339" spans="23:31" ht="11.25">
      <c r="W2339" s="3"/>
      <c r="X2339" s="3"/>
      <c r="Z2339" s="288"/>
      <c r="AA2339" s="3"/>
      <c r="AE2339" s="85"/>
    </row>
    <row r="2340" spans="23:31" ht="11.25">
      <c r="W2340" s="3"/>
      <c r="X2340" s="3"/>
      <c r="Z2340" s="288"/>
      <c r="AA2340" s="3"/>
      <c r="AE2340" s="85"/>
    </row>
    <row r="2341" spans="23:31" ht="11.25">
      <c r="W2341" s="3"/>
      <c r="X2341" s="3"/>
      <c r="Z2341" s="288"/>
      <c r="AA2341" s="3"/>
      <c r="AE2341" s="85"/>
    </row>
    <row r="2342" spans="23:31" ht="11.25">
      <c r="W2342" s="3"/>
      <c r="X2342" s="3"/>
      <c r="Z2342" s="288"/>
      <c r="AA2342" s="3"/>
      <c r="AE2342" s="85"/>
    </row>
    <row r="2343" spans="23:31" ht="11.25">
      <c r="W2343" s="3"/>
      <c r="X2343" s="3"/>
      <c r="Z2343" s="288"/>
      <c r="AA2343" s="3"/>
      <c r="AE2343" s="85"/>
    </row>
    <row r="2344" spans="23:31" ht="11.25">
      <c r="W2344" s="3"/>
      <c r="X2344" s="3"/>
      <c r="Z2344" s="288"/>
      <c r="AA2344" s="3"/>
      <c r="AE2344" s="85"/>
    </row>
    <row r="2345" spans="23:31" ht="11.25">
      <c r="W2345" s="3"/>
      <c r="X2345" s="3"/>
      <c r="Z2345" s="288"/>
      <c r="AA2345" s="3"/>
      <c r="AE2345" s="85"/>
    </row>
    <row r="2346" spans="23:31" ht="11.25">
      <c r="W2346" s="3"/>
      <c r="X2346" s="3"/>
      <c r="Z2346" s="288"/>
      <c r="AA2346" s="3"/>
      <c r="AE2346" s="85"/>
    </row>
    <row r="2347" spans="23:31" ht="11.25">
      <c r="W2347" s="3"/>
      <c r="X2347" s="3"/>
      <c r="Z2347" s="288"/>
      <c r="AA2347" s="3"/>
      <c r="AE2347" s="85"/>
    </row>
    <row r="2348" spans="23:31" ht="11.25">
      <c r="W2348" s="3"/>
      <c r="X2348" s="3"/>
      <c r="Z2348" s="288"/>
      <c r="AA2348" s="3"/>
      <c r="AE2348" s="85"/>
    </row>
    <row r="2349" spans="23:31" ht="11.25">
      <c r="W2349" s="3"/>
      <c r="X2349" s="3"/>
      <c r="Z2349" s="288"/>
      <c r="AA2349" s="3"/>
      <c r="AE2349" s="85"/>
    </row>
    <row r="2350" spans="23:31" ht="11.25">
      <c r="W2350" s="3"/>
      <c r="X2350" s="3"/>
      <c r="Z2350" s="288"/>
      <c r="AA2350" s="3"/>
      <c r="AE2350" s="85"/>
    </row>
    <row r="2351" spans="23:31" ht="11.25">
      <c r="W2351" s="3"/>
      <c r="X2351" s="3"/>
      <c r="Z2351" s="288"/>
      <c r="AA2351" s="3"/>
      <c r="AE2351" s="85"/>
    </row>
    <row r="2352" spans="23:31" ht="11.25">
      <c r="W2352" s="3"/>
      <c r="X2352" s="3"/>
      <c r="Z2352" s="288"/>
      <c r="AA2352" s="3"/>
      <c r="AE2352" s="85"/>
    </row>
    <row r="2353" spans="23:31" ht="11.25">
      <c r="W2353" s="3"/>
      <c r="X2353" s="3"/>
      <c r="Z2353" s="288"/>
      <c r="AA2353" s="3"/>
      <c r="AE2353" s="85"/>
    </row>
    <row r="2354" spans="23:31" ht="11.25">
      <c r="W2354" s="3"/>
      <c r="X2354" s="3"/>
      <c r="Z2354" s="288"/>
      <c r="AA2354" s="3"/>
      <c r="AE2354" s="85"/>
    </row>
    <row r="2355" spans="23:31" ht="11.25">
      <c r="W2355" s="3"/>
      <c r="X2355" s="3"/>
      <c r="Z2355" s="288"/>
      <c r="AA2355" s="3"/>
      <c r="AE2355" s="85"/>
    </row>
    <row r="2356" spans="23:31" ht="11.25">
      <c r="W2356" s="3"/>
      <c r="X2356" s="3"/>
      <c r="Z2356" s="288"/>
      <c r="AA2356" s="3"/>
      <c r="AE2356" s="85"/>
    </row>
    <row r="2357" spans="23:31" ht="11.25">
      <c r="W2357" s="3"/>
      <c r="X2357" s="3"/>
      <c r="Z2357" s="288"/>
      <c r="AA2357" s="3"/>
      <c r="AE2357" s="85"/>
    </row>
    <row r="2358" spans="23:31" ht="11.25">
      <c r="W2358" s="3"/>
      <c r="X2358" s="3"/>
      <c r="Z2358" s="288"/>
      <c r="AA2358" s="3"/>
      <c r="AE2358" s="85"/>
    </row>
    <row r="2359" spans="23:31" ht="11.25">
      <c r="W2359" s="3"/>
      <c r="X2359" s="3"/>
      <c r="Z2359" s="288"/>
      <c r="AA2359" s="3"/>
      <c r="AE2359" s="85"/>
    </row>
    <row r="2360" spans="23:31" ht="11.25">
      <c r="W2360" s="3"/>
      <c r="X2360" s="3"/>
      <c r="Z2360" s="288"/>
      <c r="AA2360" s="3"/>
      <c r="AE2360" s="85"/>
    </row>
    <row r="2361" spans="23:31" ht="11.25">
      <c r="W2361" s="3"/>
      <c r="X2361" s="3"/>
      <c r="Z2361" s="288"/>
      <c r="AA2361" s="3"/>
      <c r="AE2361" s="85"/>
    </row>
    <row r="2362" spans="23:31" ht="11.25">
      <c r="W2362" s="3"/>
      <c r="X2362" s="3"/>
      <c r="Z2362" s="288"/>
      <c r="AA2362" s="3"/>
      <c r="AE2362" s="85"/>
    </row>
    <row r="2363" spans="23:31" ht="11.25">
      <c r="W2363" s="3"/>
      <c r="X2363" s="3"/>
      <c r="Z2363" s="288"/>
      <c r="AA2363" s="3"/>
      <c r="AE2363" s="85"/>
    </row>
    <row r="2364" spans="23:31" ht="11.25">
      <c r="W2364" s="3"/>
      <c r="X2364" s="3"/>
      <c r="Z2364" s="288"/>
      <c r="AA2364" s="3"/>
      <c r="AE2364" s="85"/>
    </row>
    <row r="2365" spans="23:31" ht="11.25">
      <c r="W2365" s="3"/>
      <c r="X2365" s="3"/>
      <c r="Z2365" s="288"/>
      <c r="AA2365" s="3"/>
      <c r="AE2365" s="85"/>
    </row>
    <row r="2366" spans="23:31" ht="11.25">
      <c r="W2366" s="3"/>
      <c r="X2366" s="3"/>
      <c r="Z2366" s="288"/>
      <c r="AA2366" s="3"/>
      <c r="AE2366" s="85"/>
    </row>
    <row r="2367" spans="23:31" ht="11.25">
      <c r="W2367" s="3"/>
      <c r="X2367" s="3"/>
      <c r="Z2367" s="288"/>
      <c r="AA2367" s="3"/>
      <c r="AE2367" s="85"/>
    </row>
    <row r="2368" spans="23:31" ht="11.25">
      <c r="W2368" s="3"/>
      <c r="X2368" s="3"/>
      <c r="Z2368" s="288"/>
      <c r="AA2368" s="3"/>
      <c r="AE2368" s="85"/>
    </row>
    <row r="2369" spans="23:31" ht="11.25">
      <c r="W2369" s="3"/>
      <c r="X2369" s="3"/>
      <c r="Z2369" s="288"/>
      <c r="AA2369" s="3"/>
      <c r="AE2369" s="85"/>
    </row>
    <row r="2370" spans="23:31" ht="11.25">
      <c r="W2370" s="3"/>
      <c r="X2370" s="3"/>
      <c r="Z2370" s="288"/>
      <c r="AA2370" s="3"/>
      <c r="AE2370" s="85"/>
    </row>
    <row r="2371" spans="23:31" ht="11.25">
      <c r="W2371" s="3"/>
      <c r="X2371" s="3"/>
      <c r="Z2371" s="288"/>
      <c r="AA2371" s="3"/>
      <c r="AE2371" s="85"/>
    </row>
    <row r="2372" spans="23:31" ht="11.25">
      <c r="W2372" s="3"/>
      <c r="X2372" s="3"/>
      <c r="Z2372" s="288"/>
      <c r="AA2372" s="3"/>
      <c r="AE2372" s="85"/>
    </row>
    <row r="2373" spans="23:31" ht="11.25">
      <c r="W2373" s="3"/>
      <c r="X2373" s="3"/>
      <c r="Z2373" s="288"/>
      <c r="AA2373" s="3"/>
      <c r="AE2373" s="85"/>
    </row>
    <row r="2374" spans="23:31" ht="11.25">
      <c r="W2374" s="3"/>
      <c r="X2374" s="3"/>
      <c r="Z2374" s="288"/>
      <c r="AA2374" s="3"/>
      <c r="AE2374" s="85"/>
    </row>
    <row r="2375" spans="23:31" ht="11.25">
      <c r="W2375" s="3"/>
      <c r="X2375" s="3"/>
      <c r="Z2375" s="288"/>
      <c r="AA2375" s="3"/>
      <c r="AE2375" s="85"/>
    </row>
    <row r="2376" spans="23:31" ht="11.25">
      <c r="W2376" s="3"/>
      <c r="X2376" s="3"/>
      <c r="Z2376" s="288"/>
      <c r="AA2376" s="3"/>
      <c r="AE2376" s="85"/>
    </row>
    <row r="2377" spans="23:31" ht="11.25">
      <c r="W2377" s="3"/>
      <c r="X2377" s="3"/>
      <c r="Z2377" s="288"/>
      <c r="AA2377" s="3"/>
      <c r="AE2377" s="85"/>
    </row>
    <row r="2378" spans="23:31" ht="11.25">
      <c r="W2378" s="3"/>
      <c r="X2378" s="3"/>
      <c r="Z2378" s="288"/>
      <c r="AA2378" s="3"/>
      <c r="AE2378" s="85"/>
    </row>
    <row r="2379" spans="23:31" ht="11.25">
      <c r="W2379" s="3"/>
      <c r="X2379" s="3"/>
      <c r="Z2379" s="288"/>
      <c r="AA2379" s="3"/>
      <c r="AE2379" s="85"/>
    </row>
    <row r="2380" spans="23:31" ht="11.25">
      <c r="W2380" s="3"/>
      <c r="X2380" s="3"/>
      <c r="Z2380" s="288"/>
      <c r="AA2380" s="3"/>
      <c r="AE2380" s="85"/>
    </row>
    <row r="2381" spans="23:31" ht="11.25">
      <c r="W2381" s="3"/>
      <c r="X2381" s="3"/>
      <c r="Z2381" s="288"/>
      <c r="AA2381" s="3"/>
      <c r="AE2381" s="85"/>
    </row>
    <row r="2382" spans="23:31" ht="11.25">
      <c r="W2382" s="3"/>
      <c r="X2382" s="3"/>
      <c r="Z2382" s="288"/>
      <c r="AA2382" s="3"/>
      <c r="AE2382" s="85"/>
    </row>
    <row r="2383" spans="23:31" ht="11.25">
      <c r="W2383" s="3"/>
      <c r="X2383" s="3"/>
      <c r="Z2383" s="288"/>
      <c r="AA2383" s="3"/>
      <c r="AE2383" s="85"/>
    </row>
    <row r="2384" spans="23:31" ht="11.25">
      <c r="W2384" s="3"/>
      <c r="X2384" s="3"/>
      <c r="Z2384" s="288"/>
      <c r="AA2384" s="3"/>
      <c r="AE2384" s="85"/>
    </row>
    <row r="2385" spans="23:31" ht="11.25">
      <c r="W2385" s="3"/>
      <c r="X2385" s="3"/>
      <c r="Z2385" s="288"/>
      <c r="AA2385" s="3"/>
      <c r="AE2385" s="85"/>
    </row>
    <row r="2386" spans="23:31" ht="11.25">
      <c r="W2386" s="3"/>
      <c r="X2386" s="3"/>
      <c r="Z2386" s="288"/>
      <c r="AA2386" s="3"/>
      <c r="AE2386" s="85"/>
    </row>
    <row r="2387" spans="23:31" ht="11.25">
      <c r="W2387" s="3"/>
      <c r="X2387" s="3"/>
      <c r="Z2387" s="288"/>
      <c r="AA2387" s="3"/>
      <c r="AE2387" s="85"/>
    </row>
    <row r="2388" spans="23:31" ht="11.25">
      <c r="W2388" s="3"/>
      <c r="X2388" s="3"/>
      <c r="Z2388" s="288"/>
      <c r="AA2388" s="3"/>
      <c r="AE2388" s="85"/>
    </row>
    <row r="2389" spans="23:31" ht="11.25">
      <c r="W2389" s="3"/>
      <c r="X2389" s="3"/>
      <c r="Z2389" s="288"/>
      <c r="AA2389" s="3"/>
      <c r="AE2389" s="85"/>
    </row>
    <row r="2390" spans="23:31" ht="11.25">
      <c r="W2390" s="3"/>
      <c r="X2390" s="3"/>
      <c r="Z2390" s="288"/>
      <c r="AA2390" s="3"/>
      <c r="AE2390" s="85"/>
    </row>
    <row r="2391" spans="23:31" ht="11.25">
      <c r="W2391" s="3"/>
      <c r="X2391" s="3"/>
      <c r="Z2391" s="288"/>
      <c r="AA2391" s="3"/>
      <c r="AE2391" s="85"/>
    </row>
    <row r="2392" spans="23:31" ht="11.25">
      <c r="W2392" s="3"/>
      <c r="X2392" s="3"/>
      <c r="Z2392" s="288"/>
      <c r="AA2392" s="3"/>
      <c r="AE2392" s="85"/>
    </row>
    <row r="2393" spans="23:31" ht="11.25">
      <c r="W2393" s="3"/>
      <c r="X2393" s="3"/>
      <c r="Z2393" s="288"/>
      <c r="AA2393" s="3"/>
      <c r="AE2393" s="85"/>
    </row>
    <row r="2394" spans="23:31" ht="11.25">
      <c r="W2394" s="3"/>
      <c r="X2394" s="3"/>
      <c r="Z2394" s="288"/>
      <c r="AA2394" s="3"/>
      <c r="AE2394" s="85"/>
    </row>
    <row r="2395" spans="23:31" ht="11.25">
      <c r="W2395" s="3"/>
      <c r="X2395" s="3"/>
      <c r="Z2395" s="288"/>
      <c r="AA2395" s="3"/>
      <c r="AE2395" s="85"/>
    </row>
    <row r="2396" spans="23:31" ht="11.25">
      <c r="W2396" s="3"/>
      <c r="X2396" s="3"/>
      <c r="Z2396" s="288"/>
      <c r="AA2396" s="3"/>
      <c r="AE2396" s="85"/>
    </row>
    <row r="2397" spans="23:31" ht="11.25">
      <c r="W2397" s="3"/>
      <c r="X2397" s="3"/>
      <c r="Z2397" s="288"/>
      <c r="AA2397" s="3"/>
      <c r="AE2397" s="85"/>
    </row>
    <row r="2398" spans="23:31" ht="11.25">
      <c r="W2398" s="3"/>
      <c r="X2398" s="3"/>
      <c r="Z2398" s="288"/>
      <c r="AA2398" s="3"/>
      <c r="AE2398" s="85"/>
    </row>
    <row r="2399" spans="23:31" ht="11.25">
      <c r="W2399" s="3"/>
      <c r="X2399" s="3"/>
      <c r="Z2399" s="288"/>
      <c r="AA2399" s="3"/>
      <c r="AE2399" s="85"/>
    </row>
    <row r="2400" spans="23:31" ht="11.25">
      <c r="W2400" s="3"/>
      <c r="X2400" s="3"/>
      <c r="Z2400" s="288"/>
      <c r="AA2400" s="3"/>
      <c r="AE2400" s="85"/>
    </row>
    <row r="2401" spans="23:31" ht="11.25">
      <c r="W2401" s="3"/>
      <c r="X2401" s="3"/>
      <c r="Z2401" s="288"/>
      <c r="AA2401" s="3"/>
      <c r="AE2401" s="85"/>
    </row>
    <row r="2402" spans="23:31" ht="11.25">
      <c r="W2402" s="3"/>
      <c r="X2402" s="3"/>
      <c r="Z2402" s="288"/>
      <c r="AA2402" s="3"/>
      <c r="AE2402" s="85"/>
    </row>
    <row r="2403" spans="23:31" ht="11.25">
      <c r="W2403" s="3"/>
      <c r="X2403" s="3"/>
      <c r="Z2403" s="288"/>
      <c r="AA2403" s="3"/>
      <c r="AE2403" s="85"/>
    </row>
    <row r="2404" spans="23:31" ht="11.25">
      <c r="W2404" s="3"/>
      <c r="X2404" s="3"/>
      <c r="Z2404" s="288"/>
      <c r="AA2404" s="3"/>
      <c r="AE2404" s="85"/>
    </row>
    <row r="2405" spans="23:31" ht="11.25">
      <c r="W2405" s="3"/>
      <c r="X2405" s="3"/>
      <c r="Z2405" s="288"/>
      <c r="AA2405" s="3"/>
      <c r="AE2405" s="85"/>
    </row>
    <row r="2406" spans="23:31" ht="11.25">
      <c r="W2406" s="3"/>
      <c r="X2406" s="3"/>
      <c r="Z2406" s="288"/>
      <c r="AA2406" s="3"/>
      <c r="AE2406" s="85"/>
    </row>
    <row r="2407" spans="23:31" ht="11.25">
      <c r="W2407" s="3"/>
      <c r="X2407" s="3"/>
      <c r="Z2407" s="288"/>
      <c r="AA2407" s="3"/>
      <c r="AE2407" s="85"/>
    </row>
    <row r="2408" spans="23:31" ht="11.25">
      <c r="W2408" s="3"/>
      <c r="X2408" s="3"/>
      <c r="Z2408" s="288"/>
      <c r="AA2408" s="3"/>
      <c r="AE2408" s="85"/>
    </row>
    <row r="2409" spans="23:31" ht="11.25">
      <c r="W2409" s="3"/>
      <c r="X2409" s="3"/>
      <c r="Z2409" s="288"/>
      <c r="AA2409" s="3"/>
      <c r="AE2409" s="85"/>
    </row>
    <row r="2410" spans="23:31" ht="11.25">
      <c r="W2410" s="3"/>
      <c r="X2410" s="3"/>
      <c r="Z2410" s="288"/>
      <c r="AA2410" s="3"/>
      <c r="AE2410" s="85"/>
    </row>
    <row r="2411" spans="23:31" ht="11.25">
      <c r="W2411" s="3"/>
      <c r="X2411" s="3"/>
      <c r="Z2411" s="288"/>
      <c r="AA2411" s="3"/>
      <c r="AE2411" s="85"/>
    </row>
    <row r="2412" spans="23:31" ht="11.25">
      <c r="W2412" s="3"/>
      <c r="X2412" s="3"/>
      <c r="Z2412" s="288"/>
      <c r="AA2412" s="3"/>
      <c r="AE2412" s="85"/>
    </row>
    <row r="2413" spans="23:31" ht="11.25">
      <c r="W2413" s="3"/>
      <c r="X2413" s="3"/>
      <c r="Z2413" s="288"/>
      <c r="AA2413" s="3"/>
      <c r="AE2413" s="85"/>
    </row>
    <row r="2414" spans="23:31" ht="11.25">
      <c r="W2414" s="3"/>
      <c r="X2414" s="3"/>
      <c r="Z2414" s="288"/>
      <c r="AA2414" s="3"/>
      <c r="AE2414" s="85"/>
    </row>
    <row r="2415" spans="23:31" ht="11.25">
      <c r="W2415" s="3"/>
      <c r="X2415" s="3"/>
      <c r="Z2415" s="288"/>
      <c r="AA2415" s="3"/>
      <c r="AE2415" s="85"/>
    </row>
    <row r="2416" spans="23:31" ht="11.25">
      <c r="W2416" s="3"/>
      <c r="X2416" s="3"/>
      <c r="Z2416" s="288"/>
      <c r="AA2416" s="3"/>
      <c r="AE2416" s="85"/>
    </row>
    <row r="2417" spans="23:31" ht="11.25">
      <c r="W2417" s="3"/>
      <c r="X2417" s="3"/>
      <c r="Z2417" s="288"/>
      <c r="AA2417" s="3"/>
      <c r="AE2417" s="85"/>
    </row>
    <row r="2418" spans="23:31" ht="11.25">
      <c r="W2418" s="3"/>
      <c r="X2418" s="3"/>
      <c r="Z2418" s="288"/>
      <c r="AA2418" s="3"/>
      <c r="AE2418" s="85"/>
    </row>
    <row r="2419" spans="23:31" ht="11.25">
      <c r="W2419" s="3"/>
      <c r="X2419" s="3"/>
      <c r="Z2419" s="288"/>
      <c r="AA2419" s="3"/>
      <c r="AE2419" s="85"/>
    </row>
    <row r="2420" spans="23:31" ht="11.25">
      <c r="W2420" s="3"/>
      <c r="X2420" s="3"/>
      <c r="Z2420" s="288"/>
      <c r="AA2420" s="3"/>
      <c r="AE2420" s="85"/>
    </row>
    <row r="2421" spans="23:31" ht="11.25">
      <c r="W2421" s="3"/>
      <c r="X2421" s="3"/>
      <c r="Z2421" s="288"/>
      <c r="AA2421" s="3"/>
      <c r="AE2421" s="85"/>
    </row>
    <row r="2422" spans="23:31" ht="11.25">
      <c r="W2422" s="3"/>
      <c r="X2422" s="3"/>
      <c r="Z2422" s="288"/>
      <c r="AA2422" s="3"/>
      <c r="AE2422" s="85"/>
    </row>
    <row r="2423" spans="23:31" ht="11.25">
      <c r="W2423" s="3"/>
      <c r="X2423" s="3"/>
      <c r="Z2423" s="288"/>
      <c r="AA2423" s="3"/>
      <c r="AE2423" s="85"/>
    </row>
    <row r="2424" spans="23:31" ht="11.25">
      <c r="W2424" s="3"/>
      <c r="X2424" s="3"/>
      <c r="Z2424" s="288"/>
      <c r="AA2424" s="3"/>
      <c r="AE2424" s="85"/>
    </row>
    <row r="2425" spans="23:31" ht="11.25">
      <c r="W2425" s="3"/>
      <c r="X2425" s="3"/>
      <c r="Z2425" s="288"/>
      <c r="AA2425" s="3"/>
      <c r="AE2425" s="85"/>
    </row>
    <row r="2426" spans="23:31" ht="11.25">
      <c r="W2426" s="3"/>
      <c r="X2426" s="3"/>
      <c r="Z2426" s="288"/>
      <c r="AA2426" s="3"/>
      <c r="AE2426" s="85"/>
    </row>
    <row r="2427" spans="23:31" ht="11.25">
      <c r="W2427" s="3"/>
      <c r="X2427" s="3"/>
      <c r="Z2427" s="288"/>
      <c r="AA2427" s="3"/>
      <c r="AE2427" s="85"/>
    </row>
    <row r="2428" spans="23:31" ht="11.25">
      <c r="W2428" s="3"/>
      <c r="X2428" s="3"/>
      <c r="Z2428" s="288"/>
      <c r="AA2428" s="3"/>
      <c r="AE2428" s="85"/>
    </row>
    <row r="2429" spans="23:31" ht="11.25">
      <c r="W2429" s="3"/>
      <c r="X2429" s="3"/>
      <c r="Z2429" s="288"/>
      <c r="AA2429" s="3"/>
      <c r="AE2429" s="85"/>
    </row>
    <row r="2430" spans="23:31" ht="11.25">
      <c r="W2430" s="3"/>
      <c r="X2430" s="3"/>
      <c r="Z2430" s="288"/>
      <c r="AA2430" s="3"/>
      <c r="AE2430" s="85"/>
    </row>
    <row r="2431" spans="23:31" ht="11.25">
      <c r="W2431" s="3"/>
      <c r="X2431" s="3"/>
      <c r="Z2431" s="288"/>
      <c r="AA2431" s="3"/>
      <c r="AE2431" s="85"/>
    </row>
    <row r="2432" spans="23:31" ht="11.25">
      <c r="W2432" s="3"/>
      <c r="X2432" s="3"/>
      <c r="Z2432" s="288"/>
      <c r="AA2432" s="3"/>
      <c r="AE2432" s="85"/>
    </row>
    <row r="2433" spans="23:31" ht="11.25">
      <c r="W2433" s="3"/>
      <c r="X2433" s="3"/>
      <c r="Z2433" s="288"/>
      <c r="AA2433" s="3"/>
      <c r="AE2433" s="85"/>
    </row>
    <row r="2434" spans="23:31" ht="11.25">
      <c r="W2434" s="3"/>
      <c r="X2434" s="3"/>
      <c r="Z2434" s="288"/>
      <c r="AA2434" s="3"/>
      <c r="AE2434" s="85"/>
    </row>
    <row r="2435" spans="23:31" ht="11.25">
      <c r="W2435" s="3"/>
      <c r="X2435" s="3"/>
      <c r="Z2435" s="288"/>
      <c r="AA2435" s="3"/>
      <c r="AE2435" s="85"/>
    </row>
    <row r="2436" spans="23:31" ht="11.25">
      <c r="W2436" s="3"/>
      <c r="X2436" s="3"/>
      <c r="Z2436" s="288"/>
      <c r="AA2436" s="3"/>
      <c r="AE2436" s="85"/>
    </row>
    <row r="2437" spans="23:31" ht="11.25">
      <c r="W2437" s="3"/>
      <c r="X2437" s="3"/>
      <c r="Z2437" s="288"/>
      <c r="AA2437" s="3"/>
      <c r="AE2437" s="85"/>
    </row>
    <row r="2438" spans="23:31" ht="11.25">
      <c r="W2438" s="3"/>
      <c r="X2438" s="3"/>
      <c r="Z2438" s="288"/>
      <c r="AA2438" s="3"/>
      <c r="AE2438" s="85"/>
    </row>
    <row r="2439" spans="23:31" ht="11.25">
      <c r="W2439" s="3"/>
      <c r="X2439" s="3"/>
      <c r="Z2439" s="288"/>
      <c r="AA2439" s="3"/>
      <c r="AE2439" s="85"/>
    </row>
    <row r="2440" spans="23:31" ht="11.25">
      <c r="W2440" s="3"/>
      <c r="X2440" s="3"/>
      <c r="Z2440" s="288"/>
      <c r="AA2440" s="3"/>
      <c r="AE2440" s="85"/>
    </row>
    <row r="2441" spans="23:31" ht="11.25">
      <c r="W2441" s="3"/>
      <c r="X2441" s="3"/>
      <c r="Z2441" s="288"/>
      <c r="AA2441" s="3"/>
      <c r="AE2441" s="85"/>
    </row>
    <row r="2442" spans="23:31" ht="11.25">
      <c r="W2442" s="3"/>
      <c r="X2442" s="3"/>
      <c r="Z2442" s="288"/>
      <c r="AA2442" s="3"/>
      <c r="AE2442" s="85"/>
    </row>
    <row r="2443" spans="23:31" ht="11.25">
      <c r="W2443" s="3"/>
      <c r="X2443" s="3"/>
      <c r="Z2443" s="288"/>
      <c r="AA2443" s="3"/>
      <c r="AE2443" s="85"/>
    </row>
    <row r="2444" spans="23:31" ht="11.25">
      <c r="W2444" s="3"/>
      <c r="X2444" s="3"/>
      <c r="Z2444" s="288"/>
      <c r="AA2444" s="3"/>
      <c r="AE2444" s="85"/>
    </row>
    <row r="2445" spans="23:31" ht="11.25">
      <c r="W2445" s="3"/>
      <c r="X2445" s="3"/>
      <c r="Z2445" s="288"/>
      <c r="AA2445" s="3"/>
      <c r="AE2445" s="85"/>
    </row>
    <row r="2446" spans="23:31" ht="11.25">
      <c r="W2446" s="3"/>
      <c r="X2446" s="3"/>
      <c r="Z2446" s="288"/>
      <c r="AA2446" s="3"/>
      <c r="AE2446" s="85"/>
    </row>
    <row r="2447" spans="23:31" ht="11.25">
      <c r="W2447" s="3"/>
      <c r="X2447" s="3"/>
      <c r="Z2447" s="288"/>
      <c r="AA2447" s="3"/>
      <c r="AE2447" s="85"/>
    </row>
    <row r="2448" spans="23:31" ht="11.25">
      <c r="W2448" s="3"/>
      <c r="X2448" s="3"/>
      <c r="Z2448" s="288"/>
      <c r="AA2448" s="3"/>
      <c r="AE2448" s="85"/>
    </row>
    <row r="2449" spans="23:31" ht="11.25">
      <c r="W2449" s="3"/>
      <c r="X2449" s="3"/>
      <c r="Z2449" s="288"/>
      <c r="AA2449" s="3"/>
      <c r="AE2449" s="85"/>
    </row>
    <row r="2450" spans="23:31" ht="11.25">
      <c r="W2450" s="3"/>
      <c r="X2450" s="3"/>
      <c r="Z2450" s="288"/>
      <c r="AA2450" s="3"/>
      <c r="AE2450" s="85"/>
    </row>
    <row r="2451" spans="23:31" ht="11.25">
      <c r="W2451" s="3"/>
      <c r="X2451" s="3"/>
      <c r="Z2451" s="288"/>
      <c r="AA2451" s="3"/>
      <c r="AE2451" s="85"/>
    </row>
    <row r="2452" spans="23:31" ht="11.25">
      <c r="W2452" s="3"/>
      <c r="X2452" s="3"/>
      <c r="Z2452" s="288"/>
      <c r="AA2452" s="3"/>
      <c r="AE2452" s="85"/>
    </row>
    <row r="2453" spans="23:31" ht="11.25">
      <c r="W2453" s="3"/>
      <c r="X2453" s="3"/>
      <c r="Z2453" s="288"/>
      <c r="AA2453" s="3"/>
      <c r="AE2453" s="85"/>
    </row>
    <row r="2454" spans="23:31" ht="11.25">
      <c r="W2454" s="3"/>
      <c r="X2454" s="3"/>
      <c r="Z2454" s="288"/>
      <c r="AA2454" s="3"/>
      <c r="AE2454" s="85"/>
    </row>
    <row r="2455" spans="23:31" ht="11.25">
      <c r="W2455" s="3"/>
      <c r="X2455" s="3"/>
      <c r="Z2455" s="288"/>
      <c r="AA2455" s="3"/>
      <c r="AE2455" s="85"/>
    </row>
    <row r="2456" spans="23:31" ht="11.25">
      <c r="W2456" s="3"/>
      <c r="X2456" s="3"/>
      <c r="Z2456" s="288"/>
      <c r="AA2456" s="3"/>
      <c r="AE2456" s="85"/>
    </row>
    <row r="2457" spans="23:31" ht="11.25">
      <c r="W2457" s="3"/>
      <c r="X2457" s="3"/>
      <c r="Z2457" s="288"/>
      <c r="AA2457" s="3"/>
      <c r="AE2457" s="85"/>
    </row>
    <row r="2458" spans="23:31" ht="11.25">
      <c r="W2458" s="3"/>
      <c r="X2458" s="3"/>
      <c r="Z2458" s="288"/>
      <c r="AA2458" s="3"/>
      <c r="AE2458" s="85"/>
    </row>
    <row r="2459" spans="23:31" ht="11.25">
      <c r="W2459" s="3"/>
      <c r="X2459" s="3"/>
      <c r="Z2459" s="288"/>
      <c r="AA2459" s="3"/>
      <c r="AE2459" s="85"/>
    </row>
    <row r="2460" spans="23:31" ht="11.25">
      <c r="W2460" s="3"/>
      <c r="X2460" s="3"/>
      <c r="Z2460" s="288"/>
      <c r="AA2460" s="3"/>
      <c r="AE2460" s="85"/>
    </row>
    <row r="2461" spans="23:31" ht="11.25">
      <c r="W2461" s="3"/>
      <c r="X2461" s="3"/>
      <c r="Z2461" s="288"/>
      <c r="AA2461" s="3"/>
      <c r="AE2461" s="85"/>
    </row>
    <row r="2462" spans="23:31" ht="11.25">
      <c r="W2462" s="3"/>
      <c r="X2462" s="3"/>
      <c r="Z2462" s="288"/>
      <c r="AA2462" s="3"/>
      <c r="AE2462" s="85"/>
    </row>
    <row r="2463" spans="23:31" ht="11.25">
      <c r="W2463" s="3"/>
      <c r="X2463" s="3"/>
      <c r="Z2463" s="288"/>
      <c r="AA2463" s="3"/>
      <c r="AE2463" s="85"/>
    </row>
    <row r="2464" spans="23:31" ht="11.25">
      <c r="W2464" s="3"/>
      <c r="X2464" s="3"/>
      <c r="Z2464" s="288"/>
      <c r="AA2464" s="3"/>
      <c r="AE2464" s="85"/>
    </row>
    <row r="2465" spans="23:31" ht="11.25">
      <c r="W2465" s="3"/>
      <c r="X2465" s="3"/>
      <c r="Z2465" s="288"/>
      <c r="AA2465" s="3"/>
      <c r="AE2465" s="85"/>
    </row>
    <row r="2466" spans="23:31" ht="11.25">
      <c r="W2466" s="3"/>
      <c r="X2466" s="3"/>
      <c r="Z2466" s="288"/>
      <c r="AA2466" s="3"/>
      <c r="AE2466" s="85"/>
    </row>
    <row r="2467" spans="23:31" ht="11.25">
      <c r="W2467" s="3"/>
      <c r="X2467" s="3"/>
      <c r="Z2467" s="288"/>
      <c r="AA2467" s="3"/>
      <c r="AE2467" s="85"/>
    </row>
    <row r="2468" spans="23:31" ht="11.25">
      <c r="W2468" s="3"/>
      <c r="X2468" s="3"/>
      <c r="Z2468" s="288"/>
      <c r="AA2468" s="3"/>
      <c r="AE2468" s="85"/>
    </row>
    <row r="2469" spans="23:31" ht="11.25">
      <c r="W2469" s="3"/>
      <c r="X2469" s="3"/>
      <c r="Z2469" s="288"/>
      <c r="AA2469" s="3"/>
      <c r="AE2469" s="85"/>
    </row>
    <row r="2470" spans="23:31" ht="11.25">
      <c r="W2470" s="3"/>
      <c r="X2470" s="3"/>
      <c r="Z2470" s="288"/>
      <c r="AA2470" s="3"/>
      <c r="AE2470" s="85"/>
    </row>
    <row r="2471" spans="23:31" ht="11.25">
      <c r="W2471" s="3"/>
      <c r="X2471" s="3"/>
      <c r="Z2471" s="288"/>
      <c r="AA2471" s="3"/>
      <c r="AE2471" s="85"/>
    </row>
    <row r="2472" spans="23:31" ht="11.25">
      <c r="W2472" s="3"/>
      <c r="X2472" s="3"/>
      <c r="Z2472" s="288"/>
      <c r="AA2472" s="3"/>
      <c r="AE2472" s="85"/>
    </row>
    <row r="2473" spans="23:31" ht="11.25">
      <c r="W2473" s="3"/>
      <c r="X2473" s="3"/>
      <c r="Z2473" s="288"/>
      <c r="AA2473" s="3"/>
      <c r="AE2473" s="85"/>
    </row>
    <row r="2474" spans="23:31" ht="11.25">
      <c r="W2474" s="3"/>
      <c r="X2474" s="3"/>
      <c r="Z2474" s="288"/>
      <c r="AA2474" s="3"/>
      <c r="AE2474" s="85"/>
    </row>
    <row r="2475" spans="23:31" ht="11.25">
      <c r="W2475" s="3"/>
      <c r="X2475" s="3"/>
      <c r="Z2475" s="288"/>
      <c r="AA2475" s="3"/>
      <c r="AE2475" s="85"/>
    </row>
    <row r="2476" spans="23:31" ht="11.25">
      <c r="W2476" s="3"/>
      <c r="X2476" s="3"/>
      <c r="Z2476" s="288"/>
      <c r="AA2476" s="3"/>
      <c r="AE2476" s="85"/>
    </row>
    <row r="2477" spans="23:31" ht="11.25">
      <c r="W2477" s="3"/>
      <c r="X2477" s="3"/>
      <c r="Z2477" s="288"/>
      <c r="AA2477" s="3"/>
      <c r="AE2477" s="85"/>
    </row>
    <row r="2478" spans="23:31" ht="11.25">
      <c r="W2478" s="3"/>
      <c r="X2478" s="3"/>
      <c r="Z2478" s="288"/>
      <c r="AA2478" s="3"/>
      <c r="AE2478" s="85"/>
    </row>
    <row r="2479" spans="23:31" ht="11.25">
      <c r="W2479" s="3"/>
      <c r="X2479" s="3"/>
      <c r="Z2479" s="288"/>
      <c r="AA2479" s="3"/>
      <c r="AE2479" s="85"/>
    </row>
    <row r="2480" spans="23:31" ht="11.25">
      <c r="W2480" s="3"/>
      <c r="X2480" s="3"/>
      <c r="Z2480" s="288"/>
      <c r="AA2480" s="3"/>
      <c r="AE2480" s="85"/>
    </row>
    <row r="2481" spans="23:31" ht="11.25">
      <c r="W2481" s="3"/>
      <c r="X2481" s="3"/>
      <c r="Z2481" s="288"/>
      <c r="AA2481" s="3"/>
      <c r="AE2481" s="85"/>
    </row>
    <row r="2482" spans="23:31" ht="11.25">
      <c r="W2482" s="3"/>
      <c r="X2482" s="3"/>
      <c r="Z2482" s="288"/>
      <c r="AA2482" s="3"/>
      <c r="AE2482" s="85"/>
    </row>
    <row r="2483" spans="23:31" ht="11.25">
      <c r="W2483" s="3"/>
      <c r="X2483" s="3"/>
      <c r="Z2483" s="288"/>
      <c r="AA2483" s="3"/>
      <c r="AE2483" s="85"/>
    </row>
    <row r="2484" spans="23:31" ht="11.25">
      <c r="W2484" s="3"/>
      <c r="X2484" s="3"/>
      <c r="Z2484" s="288"/>
      <c r="AA2484" s="3"/>
      <c r="AE2484" s="85"/>
    </row>
    <row r="2485" spans="23:31" ht="11.25">
      <c r="W2485" s="3"/>
      <c r="X2485" s="3"/>
      <c r="Z2485" s="288"/>
      <c r="AA2485" s="3"/>
      <c r="AE2485" s="85"/>
    </row>
    <row r="2486" spans="23:31" ht="11.25">
      <c r="W2486" s="3"/>
      <c r="X2486" s="3"/>
      <c r="Z2486" s="288"/>
      <c r="AA2486" s="3"/>
      <c r="AE2486" s="85"/>
    </row>
    <row r="2487" spans="23:31" ht="11.25">
      <c r="W2487" s="3"/>
      <c r="X2487" s="3"/>
      <c r="Z2487" s="288"/>
      <c r="AA2487" s="3"/>
      <c r="AE2487" s="85"/>
    </row>
    <row r="2488" spans="23:31" ht="11.25">
      <c r="W2488" s="3"/>
      <c r="X2488" s="3"/>
      <c r="Z2488" s="288"/>
      <c r="AA2488" s="3"/>
      <c r="AE2488" s="85"/>
    </row>
    <row r="2489" spans="23:31" ht="11.25">
      <c r="W2489" s="3"/>
      <c r="X2489" s="3"/>
      <c r="Z2489" s="288"/>
      <c r="AA2489" s="3"/>
      <c r="AE2489" s="85"/>
    </row>
    <row r="2490" spans="23:31" ht="11.25">
      <c r="W2490" s="3"/>
      <c r="X2490" s="3"/>
      <c r="Z2490" s="288"/>
      <c r="AA2490" s="3"/>
      <c r="AE2490" s="85"/>
    </row>
    <row r="2491" spans="23:31" ht="11.25">
      <c r="W2491" s="3"/>
      <c r="X2491" s="3"/>
      <c r="Z2491" s="288"/>
      <c r="AA2491" s="3"/>
      <c r="AE2491" s="85"/>
    </row>
    <row r="2492" spans="23:31" ht="11.25">
      <c r="W2492" s="3"/>
      <c r="X2492" s="3"/>
      <c r="Z2492" s="288"/>
      <c r="AA2492" s="3"/>
      <c r="AE2492" s="85"/>
    </row>
    <row r="2493" spans="23:31" ht="11.25">
      <c r="W2493" s="3"/>
      <c r="X2493" s="3"/>
      <c r="Z2493" s="288"/>
      <c r="AA2493" s="3"/>
      <c r="AE2493" s="85"/>
    </row>
    <row r="2494" spans="23:31" ht="11.25">
      <c r="W2494" s="3"/>
      <c r="X2494" s="3"/>
      <c r="Z2494" s="288"/>
      <c r="AA2494" s="3"/>
      <c r="AE2494" s="85"/>
    </row>
    <row r="2495" spans="23:31" ht="11.25">
      <c r="W2495" s="3"/>
      <c r="X2495" s="3"/>
      <c r="Z2495" s="288"/>
      <c r="AA2495" s="3"/>
      <c r="AE2495" s="85"/>
    </row>
    <row r="2496" spans="23:31" ht="11.25">
      <c r="W2496" s="3"/>
      <c r="X2496" s="3"/>
      <c r="Z2496" s="288"/>
      <c r="AA2496" s="3"/>
      <c r="AE2496" s="85"/>
    </row>
    <row r="2497" spans="23:31" ht="11.25">
      <c r="W2497" s="3"/>
      <c r="X2497" s="3"/>
      <c r="Z2497" s="288"/>
      <c r="AA2497" s="3"/>
      <c r="AE2497" s="85"/>
    </row>
    <row r="2498" spans="23:31" ht="11.25">
      <c r="W2498" s="3"/>
      <c r="X2498" s="3"/>
      <c r="Z2498" s="288"/>
      <c r="AA2498" s="3"/>
      <c r="AE2498" s="85"/>
    </row>
    <row r="2499" spans="23:31" ht="11.25">
      <c r="W2499" s="3"/>
      <c r="X2499" s="3"/>
      <c r="Z2499" s="288"/>
      <c r="AA2499" s="3"/>
      <c r="AE2499" s="85"/>
    </row>
    <row r="2500" spans="23:31" ht="11.25">
      <c r="W2500" s="3"/>
      <c r="X2500" s="3"/>
      <c r="Z2500" s="288"/>
      <c r="AA2500" s="3"/>
      <c r="AE2500" s="85"/>
    </row>
    <row r="2501" spans="23:31" ht="11.25">
      <c r="W2501" s="3"/>
      <c r="X2501" s="3"/>
      <c r="Z2501" s="288"/>
      <c r="AA2501" s="3"/>
      <c r="AE2501" s="85"/>
    </row>
    <row r="2502" spans="23:31" ht="11.25">
      <c r="W2502" s="3"/>
      <c r="X2502" s="3"/>
      <c r="Z2502" s="288"/>
      <c r="AA2502" s="3"/>
      <c r="AE2502" s="85"/>
    </row>
    <row r="2503" spans="23:31" ht="11.25">
      <c r="W2503" s="3"/>
      <c r="X2503" s="3"/>
      <c r="Z2503" s="288"/>
      <c r="AA2503" s="3"/>
      <c r="AE2503" s="85"/>
    </row>
    <row r="2504" spans="23:31" ht="11.25">
      <c r="W2504" s="3"/>
      <c r="X2504" s="3"/>
      <c r="Z2504" s="288"/>
      <c r="AA2504" s="3"/>
      <c r="AE2504" s="85"/>
    </row>
    <row r="2505" spans="23:31" ht="11.25">
      <c r="W2505" s="3"/>
      <c r="X2505" s="3"/>
      <c r="Z2505" s="288"/>
      <c r="AA2505" s="3"/>
      <c r="AE2505" s="85"/>
    </row>
    <row r="2506" spans="23:31" ht="11.25">
      <c r="W2506" s="3"/>
      <c r="X2506" s="3"/>
      <c r="Z2506" s="288"/>
      <c r="AA2506" s="3"/>
      <c r="AE2506" s="85"/>
    </row>
    <row r="2507" spans="23:31" ht="11.25">
      <c r="W2507" s="3"/>
      <c r="X2507" s="3"/>
      <c r="Z2507" s="288"/>
      <c r="AA2507" s="3"/>
      <c r="AE2507" s="85"/>
    </row>
    <row r="2508" spans="23:31" ht="11.25">
      <c r="W2508" s="3"/>
      <c r="X2508" s="3"/>
      <c r="Z2508" s="288"/>
      <c r="AA2508" s="3"/>
      <c r="AE2508" s="85"/>
    </row>
    <row r="2509" spans="23:31" ht="11.25">
      <c r="W2509" s="3"/>
      <c r="X2509" s="3"/>
      <c r="Z2509" s="288"/>
      <c r="AA2509" s="3"/>
      <c r="AE2509" s="85"/>
    </row>
    <row r="2510" spans="23:31" ht="11.25">
      <c r="W2510" s="3"/>
      <c r="X2510" s="3"/>
      <c r="Z2510" s="288"/>
      <c r="AA2510" s="3"/>
      <c r="AE2510" s="85"/>
    </row>
    <row r="2511" spans="23:31" ht="11.25">
      <c r="W2511" s="3"/>
      <c r="X2511" s="3"/>
      <c r="Z2511" s="288"/>
      <c r="AA2511" s="3"/>
      <c r="AE2511" s="85"/>
    </row>
    <row r="2512" spans="23:31" ht="11.25">
      <c r="W2512" s="3"/>
      <c r="X2512" s="3"/>
      <c r="Z2512" s="288"/>
      <c r="AA2512" s="3"/>
      <c r="AE2512" s="85"/>
    </row>
    <row r="2513" spans="23:31" ht="11.25">
      <c r="W2513" s="3"/>
      <c r="X2513" s="3"/>
      <c r="Z2513" s="288"/>
      <c r="AA2513" s="3"/>
      <c r="AE2513" s="85"/>
    </row>
    <row r="2514" spans="23:31" ht="11.25">
      <c r="W2514" s="3"/>
      <c r="X2514" s="3"/>
      <c r="Z2514" s="288"/>
      <c r="AA2514" s="3"/>
      <c r="AE2514" s="85"/>
    </row>
    <row r="2515" spans="23:31" ht="11.25">
      <c r="W2515" s="3"/>
      <c r="X2515" s="3"/>
      <c r="Z2515" s="288"/>
      <c r="AA2515" s="3"/>
      <c r="AE2515" s="85"/>
    </row>
    <row r="2516" spans="23:31" ht="11.25">
      <c r="W2516" s="3"/>
      <c r="X2516" s="3"/>
      <c r="Z2516" s="288"/>
      <c r="AA2516" s="3"/>
      <c r="AE2516" s="85"/>
    </row>
    <row r="2517" spans="23:31" ht="11.25">
      <c r="W2517" s="3"/>
      <c r="X2517" s="3"/>
      <c r="Z2517" s="288"/>
      <c r="AA2517" s="3"/>
      <c r="AE2517" s="85"/>
    </row>
    <row r="2518" spans="23:31" ht="11.25">
      <c r="W2518" s="3"/>
      <c r="X2518" s="3"/>
      <c r="Z2518" s="288"/>
      <c r="AA2518" s="3"/>
      <c r="AE2518" s="85"/>
    </row>
    <row r="2519" spans="23:31" ht="11.25">
      <c r="W2519" s="3"/>
      <c r="X2519" s="3"/>
      <c r="Z2519" s="288"/>
      <c r="AA2519" s="3"/>
      <c r="AE2519" s="85"/>
    </row>
    <row r="2520" spans="23:31" ht="11.25">
      <c r="W2520" s="3"/>
      <c r="X2520" s="3"/>
      <c r="Z2520" s="288"/>
      <c r="AA2520" s="3"/>
      <c r="AE2520" s="85"/>
    </row>
    <row r="2521" spans="23:31" ht="11.25">
      <c r="W2521" s="3"/>
      <c r="X2521" s="3"/>
      <c r="Z2521" s="288"/>
      <c r="AA2521" s="3"/>
      <c r="AE2521" s="85"/>
    </row>
    <row r="2522" spans="23:31" ht="11.25">
      <c r="W2522" s="3"/>
      <c r="X2522" s="3"/>
      <c r="Z2522" s="288"/>
      <c r="AA2522" s="3"/>
      <c r="AE2522" s="85"/>
    </row>
    <row r="2523" spans="23:31" ht="11.25">
      <c r="W2523" s="3"/>
      <c r="X2523" s="3"/>
      <c r="Z2523" s="288"/>
      <c r="AA2523" s="3"/>
      <c r="AE2523" s="85"/>
    </row>
    <row r="2524" spans="23:31" ht="11.25">
      <c r="W2524" s="3"/>
      <c r="X2524" s="3"/>
      <c r="Z2524" s="288"/>
      <c r="AA2524" s="3"/>
      <c r="AE2524" s="85"/>
    </row>
    <row r="2525" spans="23:31" ht="11.25">
      <c r="W2525" s="3"/>
      <c r="X2525" s="3"/>
      <c r="Z2525" s="288"/>
      <c r="AA2525" s="3"/>
      <c r="AE2525" s="85"/>
    </row>
    <row r="2526" spans="23:31" ht="11.25">
      <c r="W2526" s="3"/>
      <c r="X2526" s="3"/>
      <c r="Z2526" s="288"/>
      <c r="AA2526" s="3"/>
      <c r="AE2526" s="85"/>
    </row>
    <row r="2527" spans="23:31" ht="11.25">
      <c r="W2527" s="3"/>
      <c r="X2527" s="3"/>
      <c r="Z2527" s="288"/>
      <c r="AA2527" s="3"/>
      <c r="AE2527" s="85"/>
    </row>
    <row r="2528" spans="23:31" ht="11.25">
      <c r="W2528" s="3"/>
      <c r="X2528" s="3"/>
      <c r="Z2528" s="288"/>
      <c r="AA2528" s="3"/>
      <c r="AE2528" s="85"/>
    </row>
    <row r="2529" spans="23:31" ht="11.25">
      <c r="W2529" s="3"/>
      <c r="X2529" s="3"/>
      <c r="Z2529" s="288"/>
      <c r="AA2529" s="3"/>
      <c r="AE2529" s="85"/>
    </row>
    <row r="2530" spans="23:31" ht="11.25">
      <c r="W2530" s="3"/>
      <c r="X2530" s="3"/>
      <c r="Z2530" s="288"/>
      <c r="AA2530" s="3"/>
      <c r="AE2530" s="85"/>
    </row>
    <row r="2531" spans="23:31" ht="11.25">
      <c r="W2531" s="3"/>
      <c r="X2531" s="3"/>
      <c r="Z2531" s="288"/>
      <c r="AA2531" s="3"/>
      <c r="AE2531" s="85"/>
    </row>
    <row r="2532" spans="23:31" ht="11.25">
      <c r="W2532" s="3"/>
      <c r="X2532" s="3"/>
      <c r="Z2532" s="288"/>
      <c r="AA2532" s="3"/>
      <c r="AE2532" s="85"/>
    </row>
    <row r="2533" spans="23:31" ht="11.25">
      <c r="W2533" s="3"/>
      <c r="X2533" s="3"/>
      <c r="Z2533" s="288"/>
      <c r="AA2533" s="3"/>
      <c r="AE2533" s="85"/>
    </row>
    <row r="2534" spans="23:31" ht="11.25">
      <c r="W2534" s="3"/>
      <c r="X2534" s="3"/>
      <c r="Z2534" s="288"/>
      <c r="AA2534" s="3"/>
      <c r="AE2534" s="85"/>
    </row>
    <row r="2535" spans="23:31" ht="11.25">
      <c r="W2535" s="3"/>
      <c r="X2535" s="3"/>
      <c r="Z2535" s="288"/>
      <c r="AA2535" s="3"/>
      <c r="AE2535" s="85"/>
    </row>
    <row r="2536" spans="23:31" ht="11.25">
      <c r="W2536" s="3"/>
      <c r="X2536" s="3"/>
      <c r="Z2536" s="288"/>
      <c r="AA2536" s="3"/>
      <c r="AE2536" s="85"/>
    </row>
    <row r="2537" spans="23:31" ht="11.25">
      <c r="W2537" s="3"/>
      <c r="X2537" s="3"/>
      <c r="Z2537" s="288"/>
      <c r="AA2537" s="3"/>
      <c r="AE2537" s="85"/>
    </row>
    <row r="2538" spans="23:31" ht="11.25">
      <c r="W2538" s="3"/>
      <c r="X2538" s="3"/>
      <c r="Z2538" s="288"/>
      <c r="AA2538" s="3"/>
      <c r="AE2538" s="85"/>
    </row>
    <row r="2539" spans="23:31" ht="11.25">
      <c r="W2539" s="3"/>
      <c r="X2539" s="3"/>
      <c r="Z2539" s="288"/>
      <c r="AA2539" s="3"/>
      <c r="AE2539" s="85"/>
    </row>
    <row r="2540" spans="23:31" ht="11.25">
      <c r="W2540" s="3"/>
      <c r="X2540" s="3"/>
      <c r="Z2540" s="288"/>
      <c r="AA2540" s="3"/>
      <c r="AE2540" s="85"/>
    </row>
    <row r="2541" spans="23:31" ht="11.25">
      <c r="W2541" s="3"/>
      <c r="X2541" s="3"/>
      <c r="Z2541" s="288"/>
      <c r="AA2541" s="3"/>
      <c r="AE2541" s="85"/>
    </row>
    <row r="2542" spans="23:31" ht="11.25">
      <c r="W2542" s="3"/>
      <c r="X2542" s="3"/>
      <c r="Z2542" s="288"/>
      <c r="AA2542" s="3"/>
      <c r="AE2542" s="85"/>
    </row>
    <row r="2543" spans="23:31" ht="11.25">
      <c r="W2543" s="3"/>
      <c r="X2543" s="3"/>
      <c r="Z2543" s="288"/>
      <c r="AA2543" s="3"/>
      <c r="AE2543" s="85"/>
    </row>
    <row r="2544" spans="23:31" ht="11.25">
      <c r="W2544" s="3"/>
      <c r="X2544" s="3"/>
      <c r="Z2544" s="288"/>
      <c r="AA2544" s="3"/>
      <c r="AE2544" s="85"/>
    </row>
    <row r="2545" spans="23:31" ht="11.25">
      <c r="W2545" s="3"/>
      <c r="X2545" s="3"/>
      <c r="Z2545" s="288"/>
      <c r="AA2545" s="3"/>
      <c r="AE2545" s="85"/>
    </row>
    <row r="2546" spans="23:31" ht="11.25">
      <c r="W2546" s="3"/>
      <c r="X2546" s="3"/>
      <c r="Z2546" s="288"/>
      <c r="AA2546" s="3"/>
      <c r="AE2546" s="85"/>
    </row>
    <row r="2547" spans="23:31" ht="11.25">
      <c r="W2547" s="3"/>
      <c r="X2547" s="3"/>
      <c r="Z2547" s="288"/>
      <c r="AA2547" s="3"/>
      <c r="AE2547" s="85"/>
    </row>
    <row r="2548" spans="23:31" ht="11.25">
      <c r="W2548" s="3"/>
      <c r="X2548" s="3"/>
      <c r="Z2548" s="288"/>
      <c r="AA2548" s="3"/>
      <c r="AE2548" s="85"/>
    </row>
    <row r="2549" spans="23:31" ht="11.25">
      <c r="W2549" s="3"/>
      <c r="X2549" s="3"/>
      <c r="Z2549" s="288"/>
      <c r="AA2549" s="3"/>
      <c r="AE2549" s="85"/>
    </row>
    <row r="2550" spans="23:31" ht="11.25">
      <c r="W2550" s="3"/>
      <c r="X2550" s="3"/>
      <c r="Z2550" s="288"/>
      <c r="AA2550" s="3"/>
      <c r="AE2550" s="85"/>
    </row>
    <row r="2551" spans="23:31" ht="11.25">
      <c r="W2551" s="3"/>
      <c r="X2551" s="3"/>
      <c r="Z2551" s="288"/>
      <c r="AA2551" s="3"/>
      <c r="AE2551" s="85"/>
    </row>
    <row r="2552" spans="23:31" ht="11.25">
      <c r="W2552" s="3"/>
      <c r="X2552" s="3"/>
      <c r="Z2552" s="288"/>
      <c r="AA2552" s="3"/>
      <c r="AE2552" s="85"/>
    </row>
    <row r="2553" spans="23:31" ht="11.25">
      <c r="W2553" s="3"/>
      <c r="X2553" s="3"/>
      <c r="Z2553" s="288"/>
      <c r="AA2553" s="3"/>
      <c r="AE2553" s="85"/>
    </row>
    <row r="2554" spans="23:31" ht="11.25">
      <c r="W2554" s="3"/>
      <c r="X2554" s="3"/>
      <c r="Z2554" s="288"/>
      <c r="AA2554" s="3"/>
      <c r="AE2554" s="85"/>
    </row>
    <row r="2555" spans="23:31" ht="11.25">
      <c r="W2555" s="3"/>
      <c r="X2555" s="3"/>
      <c r="Z2555" s="288"/>
      <c r="AA2555" s="3"/>
      <c r="AE2555" s="85"/>
    </row>
    <row r="2556" spans="23:31" ht="11.25">
      <c r="W2556" s="3"/>
      <c r="X2556" s="3"/>
      <c r="Z2556" s="288"/>
      <c r="AA2556" s="3"/>
      <c r="AE2556" s="85"/>
    </row>
    <row r="2557" spans="23:31" ht="11.25">
      <c r="W2557" s="3"/>
      <c r="X2557" s="3"/>
      <c r="Z2557" s="288"/>
      <c r="AA2557" s="3"/>
      <c r="AE2557" s="85"/>
    </row>
    <row r="2558" spans="23:31" ht="11.25">
      <c r="W2558" s="3"/>
      <c r="X2558" s="3"/>
      <c r="Z2558" s="288"/>
      <c r="AA2558" s="3"/>
      <c r="AE2558" s="85"/>
    </row>
    <row r="2559" spans="23:31" ht="11.25">
      <c r="W2559" s="3"/>
      <c r="X2559" s="3"/>
      <c r="Z2559" s="288"/>
      <c r="AA2559" s="3"/>
      <c r="AE2559" s="85"/>
    </row>
    <row r="2560" spans="23:31" ht="11.25">
      <c r="W2560" s="3"/>
      <c r="X2560" s="3"/>
      <c r="Z2560" s="288"/>
      <c r="AA2560" s="3"/>
      <c r="AE2560" s="85"/>
    </row>
    <row r="2561" spans="23:31" ht="11.25">
      <c r="W2561" s="3"/>
      <c r="X2561" s="3"/>
      <c r="Z2561" s="288"/>
      <c r="AA2561" s="3"/>
      <c r="AE2561" s="85"/>
    </row>
    <row r="2562" spans="23:31" ht="11.25">
      <c r="W2562" s="3"/>
      <c r="X2562" s="3"/>
      <c r="Z2562" s="288"/>
      <c r="AA2562" s="3"/>
      <c r="AE2562" s="85"/>
    </row>
    <row r="2563" spans="23:31" ht="11.25">
      <c r="W2563" s="3"/>
      <c r="X2563" s="3"/>
      <c r="Z2563" s="288"/>
      <c r="AA2563" s="3"/>
      <c r="AE2563" s="85"/>
    </row>
    <row r="2564" spans="23:31" ht="11.25">
      <c r="W2564" s="3"/>
      <c r="X2564" s="3"/>
      <c r="Z2564" s="288"/>
      <c r="AA2564" s="3"/>
      <c r="AE2564" s="85"/>
    </row>
    <row r="2565" spans="23:31" ht="11.25">
      <c r="W2565" s="3"/>
      <c r="X2565" s="3"/>
      <c r="Z2565" s="288"/>
      <c r="AA2565" s="3"/>
      <c r="AE2565" s="85"/>
    </row>
    <row r="2566" spans="23:31" ht="11.25">
      <c r="W2566" s="3"/>
      <c r="X2566" s="3"/>
      <c r="Z2566" s="288"/>
      <c r="AA2566" s="3"/>
      <c r="AE2566" s="85"/>
    </row>
    <row r="2567" spans="23:31" ht="11.25">
      <c r="W2567" s="3"/>
      <c r="X2567" s="3"/>
      <c r="Z2567" s="288"/>
      <c r="AA2567" s="3"/>
      <c r="AE2567" s="85"/>
    </row>
    <row r="2568" spans="23:31" ht="11.25">
      <c r="W2568" s="3"/>
      <c r="X2568" s="3"/>
      <c r="Z2568" s="288"/>
      <c r="AA2568" s="3"/>
      <c r="AE2568" s="85"/>
    </row>
    <row r="2569" spans="23:31" ht="11.25">
      <c r="W2569" s="3"/>
      <c r="X2569" s="3"/>
      <c r="Z2569" s="288"/>
      <c r="AA2569" s="3"/>
      <c r="AE2569" s="85"/>
    </row>
    <row r="2570" spans="23:31" ht="11.25">
      <c r="W2570" s="3"/>
      <c r="X2570" s="3"/>
      <c r="Z2570" s="288"/>
      <c r="AA2570" s="3"/>
      <c r="AE2570" s="85"/>
    </row>
    <row r="2571" spans="23:31" ht="11.25">
      <c r="W2571" s="3"/>
      <c r="X2571" s="3"/>
      <c r="Z2571" s="288"/>
      <c r="AA2571" s="3"/>
      <c r="AE2571" s="85"/>
    </row>
    <row r="2572" spans="23:31" ht="11.25">
      <c r="W2572" s="3"/>
      <c r="X2572" s="3"/>
      <c r="Z2572" s="288"/>
      <c r="AA2572" s="3"/>
      <c r="AE2572" s="85"/>
    </row>
    <row r="2573" spans="23:31" ht="11.25">
      <c r="W2573" s="3"/>
      <c r="X2573" s="3"/>
      <c r="Z2573" s="288"/>
      <c r="AA2573" s="3"/>
      <c r="AE2573" s="85"/>
    </row>
    <row r="2574" spans="23:31" ht="11.25">
      <c r="W2574" s="3"/>
      <c r="X2574" s="3"/>
      <c r="Z2574" s="288"/>
      <c r="AA2574" s="3"/>
      <c r="AE2574" s="85"/>
    </row>
    <row r="2575" spans="23:31" ht="11.25">
      <c r="W2575" s="3"/>
      <c r="X2575" s="3"/>
      <c r="Z2575" s="288"/>
      <c r="AA2575" s="3"/>
      <c r="AE2575" s="85"/>
    </row>
    <row r="2576" spans="23:31" ht="11.25">
      <c r="W2576" s="3"/>
      <c r="X2576" s="3"/>
      <c r="Z2576" s="288"/>
      <c r="AA2576" s="3"/>
      <c r="AE2576" s="85"/>
    </row>
    <row r="2577" spans="23:31" ht="11.25">
      <c r="W2577" s="3"/>
      <c r="X2577" s="3"/>
      <c r="Z2577" s="288"/>
      <c r="AA2577" s="3"/>
      <c r="AE2577" s="85"/>
    </row>
    <row r="2578" spans="23:31" ht="11.25">
      <c r="W2578" s="3"/>
      <c r="X2578" s="3"/>
      <c r="Z2578" s="288"/>
      <c r="AA2578" s="3"/>
      <c r="AE2578" s="85"/>
    </row>
    <row r="2579" spans="23:31" ht="11.25">
      <c r="W2579" s="3"/>
      <c r="X2579" s="3"/>
      <c r="Z2579" s="288"/>
      <c r="AA2579" s="3"/>
      <c r="AE2579" s="85"/>
    </row>
    <row r="2580" spans="23:31" ht="11.25">
      <c r="W2580" s="3"/>
      <c r="X2580" s="3"/>
      <c r="Z2580" s="288"/>
      <c r="AA2580" s="3"/>
      <c r="AE2580" s="85"/>
    </row>
    <row r="2581" spans="23:31" ht="11.25">
      <c r="W2581" s="3"/>
      <c r="X2581" s="3"/>
      <c r="Z2581" s="288"/>
      <c r="AA2581" s="3"/>
      <c r="AE2581" s="85"/>
    </row>
    <row r="2582" spans="23:31" ht="11.25">
      <c r="W2582" s="3"/>
      <c r="X2582" s="3"/>
      <c r="Z2582" s="288"/>
      <c r="AA2582" s="3"/>
      <c r="AE2582" s="85"/>
    </row>
    <row r="2583" spans="23:31" ht="11.25">
      <c r="W2583" s="3"/>
      <c r="X2583" s="3"/>
      <c r="Z2583" s="288"/>
      <c r="AA2583" s="3"/>
      <c r="AE2583" s="85"/>
    </row>
    <row r="2584" spans="23:31" ht="11.25">
      <c r="W2584" s="3"/>
      <c r="X2584" s="3"/>
      <c r="Z2584" s="288"/>
      <c r="AA2584" s="3"/>
      <c r="AE2584" s="85"/>
    </row>
    <row r="2585" spans="23:31" ht="11.25">
      <c r="W2585" s="3"/>
      <c r="X2585" s="3"/>
      <c r="Z2585" s="288"/>
      <c r="AA2585" s="3"/>
      <c r="AE2585" s="85"/>
    </row>
    <row r="2586" spans="23:31" ht="11.25">
      <c r="W2586" s="3"/>
      <c r="X2586" s="3"/>
      <c r="Z2586" s="288"/>
      <c r="AA2586" s="3"/>
      <c r="AE2586" s="85"/>
    </row>
    <row r="2587" spans="23:31" ht="11.25">
      <c r="W2587" s="3"/>
      <c r="X2587" s="3"/>
      <c r="Z2587" s="288"/>
      <c r="AA2587" s="3"/>
      <c r="AE2587" s="85"/>
    </row>
    <row r="2588" spans="23:31" ht="11.25">
      <c r="W2588" s="3"/>
      <c r="X2588" s="3"/>
      <c r="Z2588" s="288"/>
      <c r="AA2588" s="3"/>
      <c r="AE2588" s="85"/>
    </row>
    <row r="2589" spans="23:31" ht="11.25">
      <c r="W2589" s="3"/>
      <c r="X2589" s="3"/>
      <c r="Z2589" s="288"/>
      <c r="AA2589" s="3"/>
      <c r="AE2589" s="85"/>
    </row>
    <row r="2590" spans="23:31" ht="11.25">
      <c r="W2590" s="3"/>
      <c r="X2590" s="3"/>
      <c r="Z2590" s="288"/>
      <c r="AA2590" s="3"/>
      <c r="AE2590" s="85"/>
    </row>
    <row r="2591" spans="23:31" ht="11.25">
      <c r="W2591" s="3"/>
      <c r="X2591" s="3"/>
      <c r="Z2591" s="288"/>
      <c r="AA2591" s="3"/>
      <c r="AE2591" s="85"/>
    </row>
    <row r="2592" spans="23:31" ht="11.25">
      <c r="W2592" s="3"/>
      <c r="X2592" s="3"/>
      <c r="Z2592" s="288"/>
      <c r="AA2592" s="3"/>
      <c r="AE2592" s="85"/>
    </row>
    <row r="2593" spans="23:31" ht="11.25">
      <c r="W2593" s="3"/>
      <c r="X2593" s="3"/>
      <c r="Z2593" s="288"/>
      <c r="AA2593" s="3"/>
      <c r="AE2593" s="85"/>
    </row>
    <row r="2594" spans="23:31" ht="11.25">
      <c r="W2594" s="3"/>
      <c r="X2594" s="3"/>
      <c r="Z2594" s="288"/>
      <c r="AA2594" s="3"/>
      <c r="AE2594" s="85"/>
    </row>
    <row r="2595" spans="23:31" ht="11.25">
      <c r="W2595" s="3"/>
      <c r="X2595" s="3"/>
      <c r="Z2595" s="288"/>
      <c r="AA2595" s="3"/>
      <c r="AE2595" s="85"/>
    </row>
    <row r="2596" spans="23:31" ht="11.25">
      <c r="W2596" s="3"/>
      <c r="X2596" s="3"/>
      <c r="Z2596" s="288"/>
      <c r="AA2596" s="3"/>
      <c r="AE2596" s="85"/>
    </row>
    <row r="2597" spans="23:31" ht="11.25">
      <c r="W2597" s="3"/>
      <c r="X2597" s="3"/>
      <c r="Z2597" s="288"/>
      <c r="AA2597" s="3"/>
      <c r="AE2597" s="85"/>
    </row>
    <row r="2598" spans="23:31" ht="11.25">
      <c r="W2598" s="3"/>
      <c r="X2598" s="3"/>
      <c r="Z2598" s="288"/>
      <c r="AA2598" s="3"/>
      <c r="AE2598" s="85"/>
    </row>
    <row r="2599" spans="23:31" ht="11.25">
      <c r="W2599" s="3"/>
      <c r="X2599" s="3"/>
      <c r="Z2599" s="288"/>
      <c r="AA2599" s="3"/>
      <c r="AE2599" s="85"/>
    </row>
    <row r="2600" spans="23:31" ht="11.25">
      <c r="W2600" s="3"/>
      <c r="X2600" s="3"/>
      <c r="Z2600" s="288"/>
      <c r="AA2600" s="3"/>
      <c r="AE2600" s="85"/>
    </row>
    <row r="2601" spans="23:31" ht="11.25">
      <c r="W2601" s="3"/>
      <c r="X2601" s="3"/>
      <c r="Z2601" s="288"/>
      <c r="AA2601" s="3"/>
      <c r="AE2601" s="85"/>
    </row>
    <row r="2602" spans="23:31" ht="11.25">
      <c r="W2602" s="3"/>
      <c r="X2602" s="3"/>
      <c r="Z2602" s="288"/>
      <c r="AA2602" s="3"/>
      <c r="AE2602" s="85"/>
    </row>
    <row r="2603" spans="23:31" ht="11.25">
      <c r="W2603" s="3"/>
      <c r="X2603" s="3"/>
      <c r="Z2603" s="288"/>
      <c r="AA2603" s="3"/>
      <c r="AE2603" s="85"/>
    </row>
    <row r="2604" spans="23:31" ht="11.25">
      <c r="W2604" s="3"/>
      <c r="X2604" s="3"/>
      <c r="Z2604" s="288"/>
      <c r="AA2604" s="3"/>
      <c r="AE2604" s="85"/>
    </row>
    <row r="2605" spans="23:31" ht="11.25">
      <c r="W2605" s="3"/>
      <c r="X2605" s="3"/>
      <c r="Z2605" s="288"/>
      <c r="AA2605" s="3"/>
      <c r="AE2605" s="85"/>
    </row>
    <row r="2606" spans="23:31" ht="11.25">
      <c r="W2606" s="3"/>
      <c r="X2606" s="3"/>
      <c r="Z2606" s="288"/>
      <c r="AA2606" s="3"/>
      <c r="AE2606" s="85"/>
    </row>
    <row r="2607" spans="23:31" ht="11.25">
      <c r="W2607" s="3"/>
      <c r="X2607" s="3"/>
      <c r="Z2607" s="288"/>
      <c r="AA2607" s="3"/>
      <c r="AE2607" s="85"/>
    </row>
    <row r="2608" spans="23:31" ht="11.25">
      <c r="W2608" s="3"/>
      <c r="X2608" s="3"/>
      <c r="Z2608" s="288"/>
      <c r="AA2608" s="3"/>
      <c r="AE2608" s="85"/>
    </row>
    <row r="2609" spans="23:31" ht="11.25">
      <c r="W2609" s="3"/>
      <c r="X2609" s="3"/>
      <c r="Z2609" s="288"/>
      <c r="AA2609" s="3"/>
      <c r="AE2609" s="85"/>
    </row>
    <row r="2610" spans="23:31" ht="11.25">
      <c r="W2610" s="3"/>
      <c r="X2610" s="3"/>
      <c r="Z2610" s="288"/>
      <c r="AA2610" s="3"/>
      <c r="AE2610" s="85"/>
    </row>
    <row r="2611" spans="23:31" ht="11.25">
      <c r="W2611" s="3"/>
      <c r="X2611" s="3"/>
      <c r="Z2611" s="288"/>
      <c r="AA2611" s="3"/>
      <c r="AE2611" s="85"/>
    </row>
    <row r="2612" spans="23:31" ht="11.25">
      <c r="W2612" s="3"/>
      <c r="X2612" s="3"/>
      <c r="Z2612" s="288"/>
      <c r="AA2612" s="3"/>
      <c r="AE2612" s="85"/>
    </row>
    <row r="2613" spans="23:31" ht="11.25">
      <c r="W2613" s="3"/>
      <c r="X2613" s="3"/>
      <c r="Z2613" s="288"/>
      <c r="AA2613" s="3"/>
      <c r="AE2613" s="85"/>
    </row>
    <row r="2614" spans="23:31" ht="11.25">
      <c r="W2614" s="3"/>
      <c r="X2614" s="3"/>
      <c r="Z2614" s="288"/>
      <c r="AA2614" s="3"/>
      <c r="AE2614" s="85"/>
    </row>
    <row r="2615" spans="23:31" ht="11.25">
      <c r="W2615" s="3"/>
      <c r="X2615" s="3"/>
      <c r="Z2615" s="288"/>
      <c r="AA2615" s="3"/>
      <c r="AE2615" s="85"/>
    </row>
    <row r="2616" spans="23:31" ht="11.25">
      <c r="W2616" s="3"/>
      <c r="X2616" s="3"/>
      <c r="Z2616" s="288"/>
      <c r="AA2616" s="3"/>
      <c r="AE2616" s="85"/>
    </row>
    <row r="2617" spans="23:31" ht="11.25">
      <c r="W2617" s="3"/>
      <c r="X2617" s="3"/>
      <c r="Z2617" s="288"/>
      <c r="AA2617" s="3"/>
      <c r="AE2617" s="85"/>
    </row>
    <row r="2618" spans="23:31" ht="11.25">
      <c r="W2618" s="3"/>
      <c r="X2618" s="3"/>
      <c r="Z2618" s="288"/>
      <c r="AA2618" s="3"/>
      <c r="AE2618" s="85"/>
    </row>
    <row r="2619" spans="23:31" ht="11.25">
      <c r="W2619" s="3"/>
      <c r="X2619" s="3"/>
      <c r="Z2619" s="288"/>
      <c r="AA2619" s="3"/>
      <c r="AE2619" s="85"/>
    </row>
    <row r="2620" spans="23:31" ht="11.25">
      <c r="W2620" s="3"/>
      <c r="X2620" s="3"/>
      <c r="Z2620" s="288"/>
      <c r="AA2620" s="3"/>
      <c r="AE2620" s="85"/>
    </row>
    <row r="2621" spans="23:31" ht="11.25">
      <c r="W2621" s="3"/>
      <c r="X2621" s="3"/>
      <c r="Z2621" s="288"/>
      <c r="AA2621" s="3"/>
      <c r="AE2621" s="85"/>
    </row>
    <row r="2622" spans="23:31" ht="11.25">
      <c r="W2622" s="3"/>
      <c r="X2622" s="3"/>
      <c r="Z2622" s="288"/>
      <c r="AA2622" s="3"/>
      <c r="AE2622" s="85"/>
    </row>
    <row r="2623" spans="23:31" ht="11.25">
      <c r="W2623" s="3"/>
      <c r="X2623" s="3"/>
      <c r="Z2623" s="288"/>
      <c r="AA2623" s="3"/>
      <c r="AE2623" s="85"/>
    </row>
    <row r="2624" spans="23:31" ht="11.25">
      <c r="W2624" s="3"/>
      <c r="X2624" s="3"/>
      <c r="Z2624" s="288"/>
      <c r="AA2624" s="3"/>
      <c r="AE2624" s="85"/>
    </row>
    <row r="2625" spans="23:31" ht="11.25">
      <c r="W2625" s="3"/>
      <c r="X2625" s="3"/>
      <c r="Z2625" s="288"/>
      <c r="AA2625" s="3"/>
      <c r="AE2625" s="85"/>
    </row>
    <row r="2626" spans="23:31" ht="11.25">
      <c r="W2626" s="3"/>
      <c r="X2626" s="3"/>
      <c r="Z2626" s="288"/>
      <c r="AA2626" s="3"/>
      <c r="AE2626" s="85"/>
    </row>
    <row r="2627" spans="23:31" ht="11.25">
      <c r="W2627" s="3"/>
      <c r="X2627" s="3"/>
      <c r="Z2627" s="288"/>
      <c r="AA2627" s="3"/>
      <c r="AE2627" s="85"/>
    </row>
    <row r="2628" spans="23:31" ht="11.25">
      <c r="W2628" s="3"/>
      <c r="X2628" s="3"/>
      <c r="Z2628" s="288"/>
      <c r="AA2628" s="3"/>
      <c r="AE2628" s="85"/>
    </row>
    <row r="2629" spans="23:31" ht="11.25">
      <c r="W2629" s="3"/>
      <c r="X2629" s="3"/>
      <c r="Z2629" s="288"/>
      <c r="AA2629" s="3"/>
      <c r="AE2629" s="85"/>
    </row>
    <row r="2630" spans="23:31" ht="11.25">
      <c r="W2630" s="3"/>
      <c r="X2630" s="3"/>
      <c r="Z2630" s="288"/>
      <c r="AA2630" s="3"/>
      <c r="AE2630" s="85"/>
    </row>
    <row r="2631" spans="23:31" ht="11.25">
      <c r="W2631" s="3"/>
      <c r="X2631" s="3"/>
      <c r="Z2631" s="288"/>
      <c r="AA2631" s="3"/>
      <c r="AE2631" s="85"/>
    </row>
    <row r="2632" spans="23:31" ht="11.25">
      <c r="W2632" s="3"/>
      <c r="X2632" s="3"/>
      <c r="Z2632" s="288"/>
      <c r="AA2632" s="3"/>
      <c r="AE2632" s="85"/>
    </row>
    <row r="2633" spans="23:31" ht="11.25">
      <c r="W2633" s="3"/>
      <c r="X2633" s="3"/>
      <c r="Z2633" s="288"/>
      <c r="AA2633" s="3"/>
      <c r="AE2633" s="85"/>
    </row>
    <row r="2634" spans="23:31" ht="11.25">
      <c r="W2634" s="3"/>
      <c r="X2634" s="3"/>
      <c r="Z2634" s="288"/>
      <c r="AA2634" s="3"/>
      <c r="AE2634" s="85"/>
    </row>
    <row r="2635" spans="23:31" ht="11.25">
      <c r="W2635" s="3"/>
      <c r="X2635" s="3"/>
      <c r="Z2635" s="288"/>
      <c r="AA2635" s="3"/>
      <c r="AE2635" s="85"/>
    </row>
    <row r="2636" spans="23:31" ht="11.25">
      <c r="W2636" s="3"/>
      <c r="X2636" s="3"/>
      <c r="Z2636" s="288"/>
      <c r="AA2636" s="3"/>
      <c r="AE2636" s="85"/>
    </row>
    <row r="2637" spans="23:31" ht="11.25">
      <c r="W2637" s="3"/>
      <c r="X2637" s="3"/>
      <c r="Z2637" s="288"/>
      <c r="AA2637" s="3"/>
      <c r="AE2637" s="85"/>
    </row>
    <row r="2638" spans="23:31" ht="11.25">
      <c r="W2638" s="3"/>
      <c r="X2638" s="3"/>
      <c r="Z2638" s="288"/>
      <c r="AA2638" s="3"/>
      <c r="AE2638" s="85"/>
    </row>
    <row r="2639" spans="23:31" ht="11.25">
      <c r="W2639" s="3"/>
      <c r="X2639" s="3"/>
      <c r="Z2639" s="288"/>
      <c r="AA2639" s="3"/>
      <c r="AE2639" s="85"/>
    </row>
    <row r="2640" spans="23:31" ht="11.25">
      <c r="W2640" s="3"/>
      <c r="X2640" s="3"/>
      <c r="Z2640" s="288"/>
      <c r="AA2640" s="3"/>
      <c r="AE2640" s="85"/>
    </row>
    <row r="2641" spans="23:31" ht="11.25">
      <c r="W2641" s="3"/>
      <c r="X2641" s="3"/>
      <c r="Z2641" s="288"/>
      <c r="AA2641" s="3"/>
      <c r="AE2641" s="85"/>
    </row>
    <row r="2642" spans="23:31" ht="11.25">
      <c r="W2642" s="3"/>
      <c r="X2642" s="3"/>
      <c r="Z2642" s="288"/>
      <c r="AA2642" s="3"/>
      <c r="AE2642" s="85"/>
    </row>
    <row r="2643" spans="23:31" ht="11.25">
      <c r="W2643" s="3"/>
      <c r="X2643" s="3"/>
      <c r="Z2643" s="288"/>
      <c r="AA2643" s="3"/>
      <c r="AE2643" s="85"/>
    </row>
    <row r="2644" spans="23:31" ht="11.25">
      <c r="W2644" s="3"/>
      <c r="X2644" s="3"/>
      <c r="Z2644" s="288"/>
      <c r="AA2644" s="3"/>
      <c r="AE2644" s="85"/>
    </row>
    <row r="2645" spans="23:31" ht="11.25">
      <c r="W2645" s="3"/>
      <c r="X2645" s="3"/>
      <c r="Z2645" s="288"/>
      <c r="AA2645" s="3"/>
      <c r="AE2645" s="85"/>
    </row>
    <row r="2646" spans="23:31" ht="11.25">
      <c r="W2646" s="3"/>
      <c r="X2646" s="3"/>
      <c r="Z2646" s="288"/>
      <c r="AA2646" s="3"/>
      <c r="AE2646" s="85"/>
    </row>
    <row r="2647" spans="23:31" ht="11.25">
      <c r="W2647" s="3"/>
      <c r="X2647" s="3"/>
      <c r="Z2647" s="288"/>
      <c r="AA2647" s="3"/>
      <c r="AE2647" s="85"/>
    </row>
    <row r="2648" spans="23:31" ht="11.25">
      <c r="W2648" s="3"/>
      <c r="X2648" s="3"/>
      <c r="Z2648" s="288"/>
      <c r="AA2648" s="3"/>
      <c r="AE2648" s="85"/>
    </row>
    <row r="2649" spans="23:31" ht="11.25">
      <c r="W2649" s="3"/>
      <c r="X2649" s="3"/>
      <c r="Z2649" s="288"/>
      <c r="AA2649" s="3"/>
      <c r="AE2649" s="85"/>
    </row>
    <row r="2650" spans="23:31" ht="11.25">
      <c r="W2650" s="3"/>
      <c r="X2650" s="3"/>
      <c r="Z2650" s="288"/>
      <c r="AA2650" s="3"/>
      <c r="AE2650" s="85"/>
    </row>
    <row r="2651" spans="23:31" ht="11.25">
      <c r="W2651" s="3"/>
      <c r="X2651" s="3"/>
      <c r="Z2651" s="288"/>
      <c r="AA2651" s="3"/>
      <c r="AE2651" s="85"/>
    </row>
    <row r="2652" spans="23:31" ht="11.25">
      <c r="W2652" s="3"/>
      <c r="X2652" s="3"/>
      <c r="Z2652" s="288"/>
      <c r="AA2652" s="3"/>
      <c r="AE2652" s="85"/>
    </row>
    <row r="2653" spans="23:31" ht="11.25">
      <c r="W2653" s="3"/>
      <c r="X2653" s="3"/>
      <c r="Z2653" s="288"/>
      <c r="AA2653" s="3"/>
      <c r="AE2653" s="85"/>
    </row>
    <row r="2654" spans="23:31" ht="11.25">
      <c r="W2654" s="3"/>
      <c r="X2654" s="3"/>
      <c r="Z2654" s="288"/>
      <c r="AA2654" s="3"/>
      <c r="AE2654" s="85"/>
    </row>
    <row r="2655" spans="23:31" ht="11.25">
      <c r="W2655" s="3"/>
      <c r="X2655" s="3"/>
      <c r="Z2655" s="288"/>
      <c r="AA2655" s="3"/>
      <c r="AE2655" s="85"/>
    </row>
    <row r="2656" spans="23:31" ht="11.25">
      <c r="W2656" s="3"/>
      <c r="X2656" s="3"/>
      <c r="Z2656" s="288"/>
      <c r="AA2656" s="3"/>
      <c r="AE2656" s="85"/>
    </row>
    <row r="2657" spans="23:31" ht="11.25">
      <c r="W2657" s="3"/>
      <c r="X2657" s="3"/>
      <c r="Z2657" s="288"/>
      <c r="AA2657" s="3"/>
      <c r="AE2657" s="85"/>
    </row>
    <row r="2658" spans="23:31" ht="11.25">
      <c r="W2658" s="3"/>
      <c r="X2658" s="3"/>
      <c r="Z2658" s="288"/>
      <c r="AA2658" s="3"/>
      <c r="AE2658" s="85"/>
    </row>
    <row r="2659" spans="23:31" ht="11.25">
      <c r="W2659" s="3"/>
      <c r="X2659" s="3"/>
      <c r="Z2659" s="288"/>
      <c r="AA2659" s="3"/>
      <c r="AE2659" s="85"/>
    </row>
    <row r="2660" spans="23:31" ht="11.25">
      <c r="W2660" s="3"/>
      <c r="X2660" s="3"/>
      <c r="Z2660" s="288"/>
      <c r="AA2660" s="3"/>
      <c r="AE2660" s="85"/>
    </row>
    <row r="2661" spans="23:31" ht="11.25">
      <c r="W2661" s="3"/>
      <c r="X2661" s="3"/>
      <c r="Z2661" s="288"/>
      <c r="AA2661" s="3"/>
      <c r="AE2661" s="85"/>
    </row>
    <row r="2662" spans="23:31" ht="11.25">
      <c r="W2662" s="3"/>
      <c r="X2662" s="3"/>
      <c r="Z2662" s="288"/>
      <c r="AA2662" s="3"/>
      <c r="AE2662" s="85"/>
    </row>
    <row r="2663" spans="23:31" ht="11.25">
      <c r="W2663" s="3"/>
      <c r="X2663" s="3"/>
      <c r="Z2663" s="288"/>
      <c r="AA2663" s="3"/>
      <c r="AE2663" s="85"/>
    </row>
    <row r="2664" spans="23:31" ht="11.25">
      <c r="W2664" s="3"/>
      <c r="X2664" s="3"/>
      <c r="Z2664" s="288"/>
      <c r="AA2664" s="3"/>
      <c r="AE2664" s="85"/>
    </row>
    <row r="2665" spans="23:31" ht="11.25">
      <c r="W2665" s="3"/>
      <c r="X2665" s="3"/>
      <c r="Z2665" s="288"/>
      <c r="AA2665" s="3"/>
      <c r="AE2665" s="85"/>
    </row>
    <row r="2666" spans="23:31" ht="11.25">
      <c r="W2666" s="3"/>
      <c r="X2666" s="3"/>
      <c r="Z2666" s="288"/>
      <c r="AA2666" s="3"/>
      <c r="AE2666" s="85"/>
    </row>
    <row r="2667" spans="23:31" ht="11.25">
      <c r="W2667" s="3"/>
      <c r="X2667" s="3"/>
      <c r="Z2667" s="288"/>
      <c r="AA2667" s="3"/>
      <c r="AE2667" s="85"/>
    </row>
    <row r="2668" spans="23:31" ht="11.25">
      <c r="W2668" s="3"/>
      <c r="X2668" s="3"/>
      <c r="Z2668" s="288"/>
      <c r="AA2668" s="3"/>
      <c r="AE2668" s="85"/>
    </row>
    <row r="2669" spans="23:31" ht="11.25">
      <c r="W2669" s="3"/>
      <c r="X2669" s="3"/>
      <c r="Z2669" s="288"/>
      <c r="AA2669" s="3"/>
      <c r="AE2669" s="85"/>
    </row>
    <row r="2670" spans="23:31" ht="11.25">
      <c r="W2670" s="3"/>
      <c r="X2670" s="3"/>
      <c r="Z2670" s="288"/>
      <c r="AA2670" s="3"/>
      <c r="AE2670" s="85"/>
    </row>
    <row r="2671" spans="23:31" ht="11.25">
      <c r="W2671" s="3"/>
      <c r="X2671" s="3"/>
      <c r="Z2671" s="288"/>
      <c r="AA2671" s="3"/>
      <c r="AE2671" s="85"/>
    </row>
    <row r="2672" spans="23:31" ht="11.25">
      <c r="W2672" s="3"/>
      <c r="X2672" s="3"/>
      <c r="Z2672" s="288"/>
      <c r="AA2672" s="3"/>
      <c r="AE2672" s="85"/>
    </row>
    <row r="2673" spans="23:31" ht="11.25">
      <c r="W2673" s="3"/>
      <c r="X2673" s="3"/>
      <c r="Z2673" s="288"/>
      <c r="AA2673" s="3"/>
      <c r="AE2673" s="85"/>
    </row>
    <row r="2674" spans="23:31" ht="11.25">
      <c r="W2674" s="3"/>
      <c r="X2674" s="3"/>
      <c r="Z2674" s="288"/>
      <c r="AA2674" s="3"/>
      <c r="AE2674" s="85"/>
    </row>
    <row r="2675" spans="23:31" ht="11.25">
      <c r="W2675" s="3"/>
      <c r="X2675" s="3"/>
      <c r="Z2675" s="288"/>
      <c r="AA2675" s="3"/>
      <c r="AE2675" s="85"/>
    </row>
    <row r="2676" spans="23:31" ht="11.25">
      <c r="W2676" s="3"/>
      <c r="X2676" s="3"/>
      <c r="Z2676" s="288"/>
      <c r="AA2676" s="3"/>
      <c r="AE2676" s="85"/>
    </row>
    <row r="2677" spans="23:31" ht="11.25">
      <c r="W2677" s="3"/>
      <c r="X2677" s="3"/>
      <c r="Z2677" s="288"/>
      <c r="AA2677" s="3"/>
      <c r="AE2677" s="85"/>
    </row>
    <row r="2678" spans="23:31" ht="11.25">
      <c r="W2678" s="3"/>
      <c r="X2678" s="3"/>
      <c r="Z2678" s="288"/>
      <c r="AA2678" s="3"/>
      <c r="AE2678" s="85"/>
    </row>
    <row r="2679" spans="23:31" ht="11.25">
      <c r="W2679" s="3"/>
      <c r="X2679" s="3"/>
      <c r="Z2679" s="288"/>
      <c r="AA2679" s="3"/>
      <c r="AE2679" s="85"/>
    </row>
    <row r="2680" spans="23:31" ht="11.25">
      <c r="W2680" s="3"/>
      <c r="X2680" s="3"/>
      <c r="Z2680" s="288"/>
      <c r="AA2680" s="3"/>
      <c r="AE2680" s="85"/>
    </row>
    <row r="2681" spans="23:31" ht="11.25">
      <c r="W2681" s="3"/>
      <c r="X2681" s="3"/>
      <c r="Z2681" s="288"/>
      <c r="AA2681" s="3"/>
      <c r="AE2681" s="85"/>
    </row>
    <row r="2682" spans="23:31" ht="11.25">
      <c r="W2682" s="3"/>
      <c r="X2682" s="3"/>
      <c r="Z2682" s="288"/>
      <c r="AA2682" s="3"/>
      <c r="AE2682" s="85"/>
    </row>
    <row r="2683" spans="23:31" ht="11.25">
      <c r="W2683" s="3"/>
      <c r="X2683" s="3"/>
      <c r="Z2683" s="288"/>
      <c r="AA2683" s="3"/>
      <c r="AE2683" s="85"/>
    </row>
    <row r="2684" spans="23:31" ht="11.25">
      <c r="W2684" s="3"/>
      <c r="X2684" s="3"/>
      <c r="Z2684" s="288"/>
      <c r="AA2684" s="3"/>
      <c r="AE2684" s="85"/>
    </row>
    <row r="2685" spans="23:31" ht="11.25">
      <c r="W2685" s="3"/>
      <c r="X2685" s="3"/>
      <c r="Z2685" s="288"/>
      <c r="AA2685" s="3"/>
      <c r="AE2685" s="85"/>
    </row>
    <row r="2686" spans="23:31" ht="11.25">
      <c r="W2686" s="3"/>
      <c r="X2686" s="3"/>
      <c r="Z2686" s="288"/>
      <c r="AA2686" s="3"/>
      <c r="AE2686" s="85"/>
    </row>
    <row r="2687" spans="23:31" ht="11.25">
      <c r="W2687" s="3"/>
      <c r="X2687" s="3"/>
      <c r="Z2687" s="288"/>
      <c r="AA2687" s="3"/>
      <c r="AE2687" s="85"/>
    </row>
    <row r="2688" spans="23:31" ht="11.25">
      <c r="W2688" s="3"/>
      <c r="X2688" s="3"/>
      <c r="Z2688" s="288"/>
      <c r="AA2688" s="3"/>
      <c r="AE2688" s="85"/>
    </row>
    <row r="2689" spans="23:31" ht="11.25">
      <c r="W2689" s="3"/>
      <c r="X2689" s="3"/>
      <c r="Z2689" s="288"/>
      <c r="AA2689" s="3"/>
      <c r="AE2689" s="85"/>
    </row>
    <row r="2690" spans="23:31" ht="11.25">
      <c r="W2690" s="3"/>
      <c r="X2690" s="3"/>
      <c r="Z2690" s="288"/>
      <c r="AA2690" s="3"/>
      <c r="AE2690" s="85"/>
    </row>
    <row r="2691" spans="23:31" ht="11.25">
      <c r="W2691" s="3"/>
      <c r="X2691" s="3"/>
      <c r="Z2691" s="288"/>
      <c r="AA2691" s="3"/>
      <c r="AE2691" s="85"/>
    </row>
    <row r="2692" spans="23:31" ht="11.25">
      <c r="W2692" s="3"/>
      <c r="X2692" s="3"/>
      <c r="Z2692" s="288"/>
      <c r="AA2692" s="3"/>
      <c r="AE2692" s="85"/>
    </row>
    <row r="2693" spans="23:31" ht="11.25">
      <c r="W2693" s="3"/>
      <c r="X2693" s="3"/>
      <c r="Z2693" s="288"/>
      <c r="AA2693" s="3"/>
      <c r="AE2693" s="85"/>
    </row>
    <row r="2694" spans="23:31" ht="11.25">
      <c r="W2694" s="3"/>
      <c r="X2694" s="3"/>
      <c r="Z2694" s="288"/>
      <c r="AA2694" s="3"/>
      <c r="AE2694" s="85"/>
    </row>
    <row r="2695" spans="23:31" ht="11.25">
      <c r="W2695" s="3"/>
      <c r="X2695" s="3"/>
      <c r="Z2695" s="288"/>
      <c r="AA2695" s="3"/>
      <c r="AE2695" s="85"/>
    </row>
    <row r="2696" spans="23:31" ht="11.25">
      <c r="W2696" s="3"/>
      <c r="X2696" s="3"/>
      <c r="Z2696" s="288"/>
      <c r="AA2696" s="3"/>
      <c r="AE2696" s="85"/>
    </row>
    <row r="2697" spans="23:31" ht="11.25">
      <c r="W2697" s="3"/>
      <c r="X2697" s="3"/>
      <c r="Z2697" s="288"/>
      <c r="AA2697" s="3"/>
      <c r="AE2697" s="85"/>
    </row>
    <row r="2698" spans="23:31" ht="11.25">
      <c r="W2698" s="3"/>
      <c r="X2698" s="3"/>
      <c r="Z2698" s="288"/>
      <c r="AA2698" s="3"/>
      <c r="AE2698" s="85"/>
    </row>
    <row r="2699" spans="23:31" ht="11.25">
      <c r="W2699" s="3"/>
      <c r="X2699" s="3"/>
      <c r="Z2699" s="288"/>
      <c r="AA2699" s="3"/>
      <c r="AE2699" s="85"/>
    </row>
    <row r="2700" spans="23:31" ht="11.25">
      <c r="W2700" s="3"/>
      <c r="X2700" s="3"/>
      <c r="Z2700" s="288"/>
      <c r="AA2700" s="3"/>
      <c r="AE2700" s="85"/>
    </row>
    <row r="2701" spans="23:31" ht="11.25">
      <c r="W2701" s="3"/>
      <c r="X2701" s="3"/>
      <c r="Z2701" s="288"/>
      <c r="AA2701" s="3"/>
      <c r="AE2701" s="85"/>
    </row>
    <row r="2702" spans="23:31" ht="11.25">
      <c r="W2702" s="3"/>
      <c r="X2702" s="3"/>
      <c r="Z2702" s="288"/>
      <c r="AA2702" s="3"/>
      <c r="AE2702" s="85"/>
    </row>
    <row r="2703" spans="23:31" ht="11.25">
      <c r="W2703" s="3"/>
      <c r="X2703" s="3"/>
      <c r="Z2703" s="288"/>
      <c r="AA2703" s="3"/>
      <c r="AE2703" s="85"/>
    </row>
    <row r="2704" spans="23:31" ht="11.25">
      <c r="W2704" s="3"/>
      <c r="X2704" s="3"/>
      <c r="Z2704" s="288"/>
      <c r="AA2704" s="3"/>
      <c r="AE2704" s="85"/>
    </row>
    <row r="2705" spans="23:31" ht="11.25">
      <c r="W2705" s="3"/>
      <c r="X2705" s="3"/>
      <c r="Z2705" s="288"/>
      <c r="AA2705" s="3"/>
      <c r="AE2705" s="85"/>
    </row>
    <row r="2706" spans="23:31" ht="11.25">
      <c r="W2706" s="3"/>
      <c r="X2706" s="3"/>
      <c r="Z2706" s="288"/>
      <c r="AA2706" s="3"/>
      <c r="AE2706" s="85"/>
    </row>
    <row r="2707" spans="23:31" ht="11.25">
      <c r="W2707" s="3"/>
      <c r="X2707" s="3"/>
      <c r="Z2707" s="288"/>
      <c r="AA2707" s="3"/>
      <c r="AE2707" s="85"/>
    </row>
    <row r="2708" spans="23:31" ht="11.25">
      <c r="W2708" s="3"/>
      <c r="X2708" s="3"/>
      <c r="Z2708" s="288"/>
      <c r="AA2708" s="3"/>
      <c r="AE2708" s="85"/>
    </row>
    <row r="2709" spans="23:31" ht="11.25">
      <c r="W2709" s="3"/>
      <c r="X2709" s="3"/>
      <c r="Z2709" s="288"/>
      <c r="AA2709" s="3"/>
      <c r="AE2709" s="85"/>
    </row>
    <row r="2710" spans="23:31" ht="11.25">
      <c r="W2710" s="3"/>
      <c r="X2710" s="3"/>
      <c r="Z2710" s="288"/>
      <c r="AA2710" s="3"/>
      <c r="AE2710" s="85"/>
    </row>
    <row r="2711" spans="23:31" ht="11.25">
      <c r="W2711" s="3"/>
      <c r="X2711" s="3"/>
      <c r="Z2711" s="288"/>
      <c r="AA2711" s="3"/>
      <c r="AE2711" s="85"/>
    </row>
    <row r="2712" spans="23:31" ht="11.25">
      <c r="W2712" s="3"/>
      <c r="X2712" s="3"/>
      <c r="Z2712" s="288"/>
      <c r="AA2712" s="3"/>
      <c r="AE2712" s="85"/>
    </row>
    <row r="2713" spans="23:31" ht="11.25">
      <c r="W2713" s="3"/>
      <c r="X2713" s="3"/>
      <c r="Z2713" s="288"/>
      <c r="AA2713" s="3"/>
      <c r="AE2713" s="85"/>
    </row>
    <row r="2714" spans="23:31" ht="11.25">
      <c r="W2714" s="3"/>
      <c r="X2714" s="3"/>
      <c r="Z2714" s="288"/>
      <c r="AA2714" s="3"/>
      <c r="AE2714" s="85"/>
    </row>
    <row r="2715" spans="23:31" ht="11.25">
      <c r="W2715" s="3"/>
      <c r="X2715" s="3"/>
      <c r="Z2715" s="288"/>
      <c r="AA2715" s="3"/>
      <c r="AE2715" s="85"/>
    </row>
    <row r="2716" spans="23:31" ht="11.25">
      <c r="W2716" s="3"/>
      <c r="X2716" s="3"/>
      <c r="Z2716" s="288"/>
      <c r="AA2716" s="3"/>
      <c r="AE2716" s="85"/>
    </row>
    <row r="2717" spans="23:31" ht="11.25">
      <c r="W2717" s="3"/>
      <c r="X2717" s="3"/>
      <c r="Z2717" s="288"/>
      <c r="AA2717" s="3"/>
      <c r="AE2717" s="85"/>
    </row>
    <row r="2718" spans="23:31" ht="11.25">
      <c r="W2718" s="3"/>
      <c r="X2718" s="3"/>
      <c r="Z2718" s="288"/>
      <c r="AA2718" s="3"/>
      <c r="AE2718" s="85"/>
    </row>
    <row r="2719" spans="23:31" ht="11.25">
      <c r="W2719" s="3"/>
      <c r="X2719" s="3"/>
      <c r="Z2719" s="288"/>
      <c r="AA2719" s="3"/>
      <c r="AE2719" s="85"/>
    </row>
    <row r="2720" spans="23:31" ht="11.25">
      <c r="W2720" s="3"/>
      <c r="X2720" s="3"/>
      <c r="Z2720" s="288"/>
      <c r="AA2720" s="3"/>
      <c r="AE2720" s="85"/>
    </row>
    <row r="2721" spans="23:31" ht="11.25">
      <c r="W2721" s="3"/>
      <c r="X2721" s="3"/>
      <c r="Z2721" s="288"/>
      <c r="AA2721" s="3"/>
      <c r="AE2721" s="85"/>
    </row>
    <row r="2722" spans="23:31" ht="11.25">
      <c r="W2722" s="3"/>
      <c r="X2722" s="3"/>
      <c r="Z2722" s="288"/>
      <c r="AA2722" s="3"/>
      <c r="AE2722" s="85"/>
    </row>
    <row r="2723" spans="23:31" ht="11.25">
      <c r="W2723" s="3"/>
      <c r="X2723" s="3"/>
      <c r="Z2723" s="288"/>
      <c r="AA2723" s="3"/>
      <c r="AE2723" s="85"/>
    </row>
    <row r="2724" spans="23:31" ht="11.25">
      <c r="W2724" s="3"/>
      <c r="X2724" s="3"/>
      <c r="Z2724" s="288"/>
      <c r="AA2724" s="3"/>
      <c r="AE2724" s="85"/>
    </row>
    <row r="2725" spans="23:31" ht="11.25">
      <c r="W2725" s="3"/>
      <c r="X2725" s="3"/>
      <c r="Z2725" s="288"/>
      <c r="AA2725" s="3"/>
      <c r="AE2725" s="85"/>
    </row>
    <row r="2726" spans="23:31" ht="11.25">
      <c r="W2726" s="3"/>
      <c r="X2726" s="3"/>
      <c r="Z2726" s="288"/>
      <c r="AA2726" s="3"/>
      <c r="AE2726" s="85"/>
    </row>
    <row r="2727" spans="23:31" ht="11.25">
      <c r="W2727" s="3"/>
      <c r="X2727" s="3"/>
      <c r="Z2727" s="288"/>
      <c r="AA2727" s="3"/>
      <c r="AE2727" s="85"/>
    </row>
    <row r="2728" spans="23:31" ht="11.25">
      <c r="W2728" s="3"/>
      <c r="X2728" s="3"/>
      <c r="Z2728" s="288"/>
      <c r="AA2728" s="3"/>
      <c r="AE2728" s="85"/>
    </row>
    <row r="2729" spans="23:31" ht="11.25">
      <c r="W2729" s="3"/>
      <c r="X2729" s="3"/>
      <c r="Z2729" s="288"/>
      <c r="AA2729" s="3"/>
      <c r="AE2729" s="85"/>
    </row>
    <row r="2730" spans="23:31" ht="11.25">
      <c r="W2730" s="3"/>
      <c r="X2730" s="3"/>
      <c r="Z2730" s="288"/>
      <c r="AA2730" s="3"/>
      <c r="AE2730" s="85"/>
    </row>
    <row r="2731" spans="23:31" ht="11.25">
      <c r="W2731" s="3"/>
      <c r="X2731" s="3"/>
      <c r="Z2731" s="288"/>
      <c r="AA2731" s="3"/>
      <c r="AE2731" s="85"/>
    </row>
    <row r="2732" spans="23:31" ht="11.25">
      <c r="W2732" s="3"/>
      <c r="X2732" s="3"/>
      <c r="Z2732" s="288"/>
      <c r="AA2732" s="3"/>
      <c r="AE2732" s="85"/>
    </row>
    <row r="2733" spans="23:31" ht="11.25">
      <c r="W2733" s="3"/>
      <c r="X2733" s="3"/>
      <c r="Z2733" s="288"/>
      <c r="AA2733" s="3"/>
      <c r="AE2733" s="85"/>
    </row>
    <row r="2734" spans="23:31" ht="11.25">
      <c r="W2734" s="3"/>
      <c r="X2734" s="3"/>
      <c r="Z2734" s="288"/>
      <c r="AA2734" s="3"/>
      <c r="AE2734" s="85"/>
    </row>
    <row r="2735" spans="23:31" ht="11.25">
      <c r="W2735" s="3"/>
      <c r="X2735" s="3"/>
      <c r="Z2735" s="288"/>
      <c r="AA2735" s="3"/>
      <c r="AE2735" s="85"/>
    </row>
    <row r="2736" spans="23:31" ht="11.25">
      <c r="W2736" s="3"/>
      <c r="X2736" s="3"/>
      <c r="Z2736" s="288"/>
      <c r="AA2736" s="3"/>
      <c r="AE2736" s="85"/>
    </row>
    <row r="2737" spans="23:31" ht="11.25">
      <c r="W2737" s="3"/>
      <c r="X2737" s="3"/>
      <c r="Z2737" s="288"/>
      <c r="AA2737" s="3"/>
      <c r="AE2737" s="85"/>
    </row>
    <row r="2738" spans="23:31" ht="11.25">
      <c r="W2738" s="3"/>
      <c r="X2738" s="3"/>
      <c r="Z2738" s="288"/>
      <c r="AA2738" s="3"/>
      <c r="AE2738" s="85"/>
    </row>
    <row r="2739" spans="23:31" ht="11.25">
      <c r="W2739" s="3"/>
      <c r="X2739" s="3"/>
      <c r="Z2739" s="288"/>
      <c r="AA2739" s="3"/>
      <c r="AE2739" s="85"/>
    </row>
    <row r="2740" spans="23:31" ht="11.25">
      <c r="W2740" s="3"/>
      <c r="X2740" s="3"/>
      <c r="Z2740" s="288"/>
      <c r="AA2740" s="3"/>
      <c r="AE2740" s="85"/>
    </row>
    <row r="2741" spans="23:31" ht="11.25">
      <c r="W2741" s="3"/>
      <c r="X2741" s="3"/>
      <c r="Z2741" s="288"/>
      <c r="AA2741" s="3"/>
      <c r="AE2741" s="85"/>
    </row>
    <row r="2742" spans="23:31" ht="11.25">
      <c r="W2742" s="3"/>
      <c r="X2742" s="3"/>
      <c r="Z2742" s="288"/>
      <c r="AA2742" s="3"/>
      <c r="AE2742" s="85"/>
    </row>
    <row r="2743" spans="23:31" ht="11.25">
      <c r="W2743" s="3"/>
      <c r="X2743" s="3"/>
      <c r="Z2743" s="288"/>
      <c r="AA2743" s="3"/>
      <c r="AE2743" s="85"/>
    </row>
    <row r="2744" spans="23:31" ht="11.25">
      <c r="W2744" s="3"/>
      <c r="X2744" s="3"/>
      <c r="Z2744" s="288"/>
      <c r="AA2744" s="3"/>
      <c r="AE2744" s="85"/>
    </row>
    <row r="2745" spans="23:31" ht="11.25">
      <c r="W2745" s="3"/>
      <c r="X2745" s="3"/>
      <c r="Z2745" s="288"/>
      <c r="AA2745" s="3"/>
      <c r="AE2745" s="85"/>
    </row>
    <row r="2746" spans="23:31" ht="11.25">
      <c r="W2746" s="3"/>
      <c r="X2746" s="3"/>
      <c r="Z2746" s="288"/>
      <c r="AA2746" s="3"/>
      <c r="AE2746" s="85"/>
    </row>
    <row r="2747" spans="23:31" ht="11.25">
      <c r="W2747" s="3"/>
      <c r="X2747" s="3"/>
      <c r="Z2747" s="288"/>
      <c r="AA2747" s="3"/>
      <c r="AE2747" s="85"/>
    </row>
    <row r="2748" spans="23:31" ht="11.25">
      <c r="W2748" s="3"/>
      <c r="X2748" s="3"/>
      <c r="Z2748" s="288"/>
      <c r="AA2748" s="3"/>
      <c r="AE2748" s="85"/>
    </row>
    <row r="2749" spans="23:31" ht="11.25">
      <c r="W2749" s="3"/>
      <c r="X2749" s="3"/>
      <c r="Z2749" s="288"/>
      <c r="AA2749" s="3"/>
      <c r="AE2749" s="85"/>
    </row>
    <row r="2750" spans="23:31" ht="11.25">
      <c r="W2750" s="3"/>
      <c r="X2750" s="3"/>
      <c r="Z2750" s="288"/>
      <c r="AA2750" s="3"/>
      <c r="AE2750" s="85"/>
    </row>
    <row r="2751" spans="23:31" ht="11.25">
      <c r="W2751" s="3"/>
      <c r="X2751" s="3"/>
      <c r="Z2751" s="288"/>
      <c r="AA2751" s="3"/>
      <c r="AE2751" s="85"/>
    </row>
    <row r="2752" spans="23:31" ht="11.25">
      <c r="W2752" s="3"/>
      <c r="X2752" s="3"/>
      <c r="Z2752" s="288"/>
      <c r="AA2752" s="3"/>
      <c r="AE2752" s="85"/>
    </row>
    <row r="2753" spans="23:31" ht="11.25">
      <c r="W2753" s="3"/>
      <c r="X2753" s="3"/>
      <c r="Z2753" s="288"/>
      <c r="AA2753" s="3"/>
      <c r="AE2753" s="85"/>
    </row>
    <row r="2754" spans="23:31" ht="11.25">
      <c r="W2754" s="3"/>
      <c r="X2754" s="3"/>
      <c r="Z2754" s="288"/>
      <c r="AA2754" s="3"/>
      <c r="AE2754" s="85"/>
    </row>
    <row r="2755" spans="23:31" ht="11.25">
      <c r="W2755" s="3"/>
      <c r="X2755" s="3"/>
      <c r="Z2755" s="288"/>
      <c r="AA2755" s="3"/>
      <c r="AE2755" s="85"/>
    </row>
    <row r="2756" spans="23:31" ht="11.25">
      <c r="W2756" s="3"/>
      <c r="X2756" s="3"/>
      <c r="Z2756" s="288"/>
      <c r="AA2756" s="3"/>
      <c r="AE2756" s="85"/>
    </row>
    <row r="2757" spans="23:31" ht="11.25">
      <c r="W2757" s="3"/>
      <c r="X2757" s="3"/>
      <c r="Z2757" s="288"/>
      <c r="AA2757" s="3"/>
      <c r="AE2757" s="85"/>
    </row>
    <row r="2758" spans="23:31" ht="11.25">
      <c r="W2758" s="3"/>
      <c r="X2758" s="3"/>
      <c r="Z2758" s="288"/>
      <c r="AA2758" s="3"/>
      <c r="AE2758" s="85"/>
    </row>
    <row r="2759" spans="23:31" ht="11.25">
      <c r="W2759" s="3"/>
      <c r="X2759" s="3"/>
      <c r="Z2759" s="288"/>
      <c r="AA2759" s="3"/>
      <c r="AE2759" s="85"/>
    </row>
    <row r="2760" spans="23:31" ht="11.25">
      <c r="W2760" s="3"/>
      <c r="X2760" s="3"/>
      <c r="Z2760" s="288"/>
      <c r="AA2760" s="3"/>
      <c r="AE2760" s="85"/>
    </row>
    <row r="2761" spans="23:31" ht="11.25">
      <c r="W2761" s="3"/>
      <c r="X2761" s="3"/>
      <c r="Z2761" s="288"/>
      <c r="AA2761" s="3"/>
      <c r="AE2761" s="85"/>
    </row>
    <row r="2762" spans="23:31" ht="11.25">
      <c r="W2762" s="3"/>
      <c r="X2762" s="3"/>
      <c r="Z2762" s="288"/>
      <c r="AA2762" s="3"/>
      <c r="AE2762" s="85"/>
    </row>
    <row r="2763" spans="23:31" ht="11.25">
      <c r="W2763" s="3"/>
      <c r="X2763" s="3"/>
      <c r="Z2763" s="288"/>
      <c r="AA2763" s="3"/>
      <c r="AE2763" s="85"/>
    </row>
    <row r="2764" spans="23:31" ht="11.25">
      <c r="W2764" s="3"/>
      <c r="X2764" s="3"/>
      <c r="Z2764" s="288"/>
      <c r="AA2764" s="3"/>
      <c r="AE2764" s="85"/>
    </row>
    <row r="2765" spans="23:31" ht="11.25">
      <c r="W2765" s="3"/>
      <c r="X2765" s="3"/>
      <c r="Z2765" s="288"/>
      <c r="AA2765" s="3"/>
      <c r="AE2765" s="85"/>
    </row>
    <row r="2766" spans="23:31" ht="11.25">
      <c r="W2766" s="3"/>
      <c r="X2766" s="3"/>
      <c r="Z2766" s="288"/>
      <c r="AA2766" s="3"/>
      <c r="AE2766" s="85"/>
    </row>
    <row r="2767" spans="23:31" ht="11.25">
      <c r="W2767" s="3"/>
      <c r="X2767" s="3"/>
      <c r="Z2767" s="288"/>
      <c r="AA2767" s="3"/>
      <c r="AE2767" s="85"/>
    </row>
    <row r="2768" spans="23:31" ht="11.25">
      <c r="W2768" s="3"/>
      <c r="X2768" s="3"/>
      <c r="Z2768" s="288"/>
      <c r="AA2768" s="3"/>
      <c r="AE2768" s="85"/>
    </row>
    <row r="2769" spans="23:31" ht="11.25">
      <c r="W2769" s="3"/>
      <c r="X2769" s="3"/>
      <c r="Z2769" s="288"/>
      <c r="AA2769" s="3"/>
      <c r="AE2769" s="85"/>
    </row>
    <row r="2770" spans="23:31" ht="11.25">
      <c r="W2770" s="3"/>
      <c r="X2770" s="3"/>
      <c r="Z2770" s="288"/>
      <c r="AA2770" s="3"/>
      <c r="AE2770" s="85"/>
    </row>
    <row r="2771" spans="23:31" ht="11.25">
      <c r="W2771" s="3"/>
      <c r="X2771" s="3"/>
      <c r="Z2771" s="288"/>
      <c r="AA2771" s="3"/>
      <c r="AE2771" s="85"/>
    </row>
    <row r="2772" spans="23:31" ht="11.25">
      <c r="W2772" s="3"/>
      <c r="X2772" s="3"/>
      <c r="Z2772" s="288"/>
      <c r="AA2772" s="3"/>
      <c r="AE2772" s="85"/>
    </row>
    <row r="2773" spans="23:31" ht="11.25">
      <c r="W2773" s="3"/>
      <c r="X2773" s="3"/>
      <c r="Z2773" s="288"/>
      <c r="AA2773" s="3"/>
      <c r="AE2773" s="85"/>
    </row>
    <row r="2774" spans="23:31" ht="11.25">
      <c r="W2774" s="3"/>
      <c r="X2774" s="3"/>
      <c r="Z2774" s="288"/>
      <c r="AA2774" s="3"/>
      <c r="AE2774" s="85"/>
    </row>
    <row r="2775" spans="23:31" ht="11.25">
      <c r="W2775" s="3"/>
      <c r="X2775" s="3"/>
      <c r="Z2775" s="288"/>
      <c r="AA2775" s="3"/>
      <c r="AE2775" s="85"/>
    </row>
    <row r="2776" spans="23:31" ht="11.25">
      <c r="W2776" s="3"/>
      <c r="X2776" s="3"/>
      <c r="Z2776" s="288"/>
      <c r="AA2776" s="3"/>
      <c r="AE2776" s="85"/>
    </row>
    <row r="2777" spans="23:31" ht="11.25">
      <c r="W2777" s="3"/>
      <c r="X2777" s="3"/>
      <c r="Z2777" s="288"/>
      <c r="AA2777" s="3"/>
      <c r="AE2777" s="85"/>
    </row>
    <row r="2778" spans="23:31" ht="11.25">
      <c r="W2778" s="3"/>
      <c r="X2778" s="3"/>
      <c r="Z2778" s="288"/>
      <c r="AA2778" s="3"/>
      <c r="AE2778" s="85"/>
    </row>
    <row r="2779" spans="23:31" ht="11.25">
      <c r="W2779" s="3"/>
      <c r="X2779" s="3"/>
      <c r="Z2779" s="288"/>
      <c r="AA2779" s="3"/>
      <c r="AE2779" s="85"/>
    </row>
    <row r="2780" spans="23:31" ht="11.25">
      <c r="W2780" s="3"/>
      <c r="X2780" s="3"/>
      <c r="Z2780" s="288"/>
      <c r="AA2780" s="3"/>
      <c r="AE2780" s="85"/>
    </row>
    <row r="2781" spans="23:31" ht="11.25">
      <c r="W2781" s="3"/>
      <c r="X2781" s="3"/>
      <c r="Z2781" s="288"/>
      <c r="AA2781" s="3"/>
      <c r="AE2781" s="85"/>
    </row>
    <row r="2782" spans="23:31" ht="11.25">
      <c r="W2782" s="3"/>
      <c r="X2782" s="3"/>
      <c r="Z2782" s="288"/>
      <c r="AA2782" s="3"/>
      <c r="AE2782" s="85"/>
    </row>
    <row r="2783" spans="23:31" ht="11.25">
      <c r="W2783" s="3"/>
      <c r="X2783" s="3"/>
      <c r="Z2783" s="288"/>
      <c r="AA2783" s="3"/>
      <c r="AE2783" s="85"/>
    </row>
    <row r="2784" spans="23:31" ht="11.25">
      <c r="W2784" s="3"/>
      <c r="X2784" s="3"/>
      <c r="Z2784" s="288"/>
      <c r="AA2784" s="3"/>
      <c r="AE2784" s="85"/>
    </row>
    <row r="2785" spans="23:31" ht="11.25">
      <c r="W2785" s="3"/>
      <c r="X2785" s="3"/>
      <c r="Z2785" s="288"/>
      <c r="AA2785" s="3"/>
      <c r="AE2785" s="85"/>
    </row>
    <row r="2786" spans="23:31" ht="11.25">
      <c r="W2786" s="3"/>
      <c r="X2786" s="3"/>
      <c r="Z2786" s="288"/>
      <c r="AA2786" s="3"/>
      <c r="AE2786" s="85"/>
    </row>
    <row r="2787" spans="23:31" ht="11.25">
      <c r="W2787" s="3"/>
      <c r="X2787" s="3"/>
      <c r="Z2787" s="288"/>
      <c r="AA2787" s="3"/>
      <c r="AE2787" s="85"/>
    </row>
    <row r="2788" spans="23:31" ht="11.25">
      <c r="W2788" s="3"/>
      <c r="X2788" s="3"/>
      <c r="Z2788" s="288"/>
      <c r="AA2788" s="3"/>
      <c r="AE2788" s="85"/>
    </row>
    <row r="2789" spans="23:31" ht="11.25">
      <c r="W2789" s="3"/>
      <c r="X2789" s="3"/>
      <c r="Z2789" s="288"/>
      <c r="AA2789" s="3"/>
      <c r="AE2789" s="85"/>
    </row>
    <row r="2790" spans="23:31" ht="11.25">
      <c r="W2790" s="3"/>
      <c r="X2790" s="3"/>
      <c r="Z2790" s="288"/>
      <c r="AA2790" s="3"/>
      <c r="AE2790" s="85"/>
    </row>
    <row r="2791" spans="23:31" ht="11.25">
      <c r="W2791" s="3"/>
      <c r="X2791" s="3"/>
      <c r="Z2791" s="288"/>
      <c r="AA2791" s="3"/>
      <c r="AE2791" s="85"/>
    </row>
    <row r="2792" spans="23:31" ht="11.25">
      <c r="W2792" s="3"/>
      <c r="X2792" s="3"/>
      <c r="Z2792" s="288"/>
      <c r="AA2792" s="3"/>
      <c r="AE2792" s="85"/>
    </row>
    <row r="2793" spans="23:31" ht="11.25">
      <c r="W2793" s="3"/>
      <c r="X2793" s="3"/>
      <c r="Z2793" s="288"/>
      <c r="AA2793" s="3"/>
      <c r="AE2793" s="85"/>
    </row>
    <row r="2794" spans="23:31" ht="11.25">
      <c r="W2794" s="3"/>
      <c r="X2794" s="3"/>
      <c r="Z2794" s="288"/>
      <c r="AA2794" s="3"/>
      <c r="AE2794" s="85"/>
    </row>
    <row r="2795" spans="23:31" ht="11.25">
      <c r="W2795" s="3"/>
      <c r="X2795" s="3"/>
      <c r="Z2795" s="288"/>
      <c r="AA2795" s="3"/>
      <c r="AE2795" s="85"/>
    </row>
    <row r="2796" spans="23:31" ht="11.25">
      <c r="W2796" s="3"/>
      <c r="X2796" s="3"/>
      <c r="Z2796" s="288"/>
      <c r="AA2796" s="3"/>
      <c r="AE2796" s="85"/>
    </row>
    <row r="2797" spans="23:31" ht="11.25">
      <c r="W2797" s="3"/>
      <c r="X2797" s="3"/>
      <c r="Z2797" s="288"/>
      <c r="AA2797" s="3"/>
      <c r="AE2797" s="85"/>
    </row>
    <row r="2798" spans="23:31" ht="11.25">
      <c r="W2798" s="3"/>
      <c r="X2798" s="3"/>
      <c r="Z2798" s="288"/>
      <c r="AA2798" s="3"/>
      <c r="AE2798" s="85"/>
    </row>
    <row r="2799" spans="23:31" ht="11.25">
      <c r="W2799" s="3"/>
      <c r="X2799" s="3"/>
      <c r="Z2799" s="288"/>
      <c r="AA2799" s="3"/>
      <c r="AE2799" s="85"/>
    </row>
    <row r="2800" spans="23:31" ht="11.25">
      <c r="W2800" s="3"/>
      <c r="X2800" s="3"/>
      <c r="Z2800" s="288"/>
      <c r="AA2800" s="3"/>
      <c r="AE2800" s="85"/>
    </row>
    <row r="2801" spans="23:31" ht="11.25">
      <c r="W2801" s="3"/>
      <c r="X2801" s="3"/>
      <c r="Z2801" s="288"/>
      <c r="AA2801" s="3"/>
      <c r="AE2801" s="85"/>
    </row>
    <row r="2802" spans="23:31" ht="11.25">
      <c r="W2802" s="3"/>
      <c r="X2802" s="3"/>
      <c r="Z2802" s="288"/>
      <c r="AA2802" s="3"/>
      <c r="AE2802" s="85"/>
    </row>
    <row r="2803" spans="23:31" ht="11.25">
      <c r="W2803" s="3"/>
      <c r="X2803" s="3"/>
      <c r="Z2803" s="288"/>
      <c r="AA2803" s="3"/>
      <c r="AE2803" s="85"/>
    </row>
    <row r="2804" spans="23:31" ht="11.25">
      <c r="W2804" s="3"/>
      <c r="X2804" s="3"/>
      <c r="Z2804" s="288"/>
      <c r="AA2804" s="3"/>
      <c r="AE2804" s="85"/>
    </row>
    <row r="2805" spans="23:31" ht="11.25">
      <c r="W2805" s="3"/>
      <c r="X2805" s="3"/>
      <c r="Z2805" s="288"/>
      <c r="AA2805" s="3"/>
      <c r="AE2805" s="85"/>
    </row>
    <row r="2806" spans="23:31" ht="11.25">
      <c r="W2806" s="3"/>
      <c r="X2806" s="3"/>
      <c r="Z2806" s="288"/>
      <c r="AA2806" s="3"/>
      <c r="AE2806" s="85"/>
    </row>
    <row r="2807" spans="23:31" ht="11.25">
      <c r="W2807" s="3"/>
      <c r="X2807" s="3"/>
      <c r="Z2807" s="288"/>
      <c r="AA2807" s="3"/>
      <c r="AE2807" s="85"/>
    </row>
    <row r="2808" spans="23:31" ht="11.25">
      <c r="W2808" s="3"/>
      <c r="X2808" s="3"/>
      <c r="Z2808" s="288"/>
      <c r="AA2808" s="3"/>
      <c r="AE2808" s="85"/>
    </row>
    <row r="2809" spans="23:31" ht="11.25">
      <c r="W2809" s="3"/>
      <c r="X2809" s="3"/>
      <c r="Z2809" s="288"/>
      <c r="AA2809" s="3"/>
      <c r="AE2809" s="85"/>
    </row>
    <row r="2810" spans="23:31" ht="11.25">
      <c r="W2810" s="3"/>
      <c r="X2810" s="3"/>
      <c r="Z2810" s="288"/>
      <c r="AA2810" s="3"/>
      <c r="AE2810" s="85"/>
    </row>
    <row r="2811" spans="23:31" ht="11.25">
      <c r="W2811" s="3"/>
      <c r="X2811" s="3"/>
      <c r="Z2811" s="288"/>
      <c r="AA2811" s="3"/>
      <c r="AE2811" s="85"/>
    </row>
    <row r="2812" spans="23:31" ht="11.25">
      <c r="W2812" s="3"/>
      <c r="X2812" s="3"/>
      <c r="Z2812" s="288"/>
      <c r="AA2812" s="3"/>
      <c r="AE2812" s="85"/>
    </row>
    <row r="2813" spans="23:31" ht="11.25">
      <c r="W2813" s="3"/>
      <c r="X2813" s="3"/>
      <c r="Z2813" s="288"/>
      <c r="AA2813" s="3"/>
      <c r="AE2813" s="85"/>
    </row>
    <row r="2814" spans="23:31" ht="11.25">
      <c r="W2814" s="3"/>
      <c r="X2814" s="3"/>
      <c r="Z2814" s="288"/>
      <c r="AA2814" s="3"/>
      <c r="AE2814" s="85"/>
    </row>
    <row r="2815" spans="23:31" ht="11.25">
      <c r="W2815" s="3"/>
      <c r="X2815" s="3"/>
      <c r="Z2815" s="288"/>
      <c r="AA2815" s="3"/>
      <c r="AE2815" s="85"/>
    </row>
    <row r="2816" spans="23:31" ht="11.25">
      <c r="W2816" s="3"/>
      <c r="X2816" s="3"/>
      <c r="Z2816" s="288"/>
      <c r="AA2816" s="3"/>
      <c r="AE2816" s="85"/>
    </row>
    <row r="2817" spans="23:31" ht="11.25">
      <c r="W2817" s="3"/>
      <c r="X2817" s="3"/>
      <c r="Z2817" s="288"/>
      <c r="AA2817" s="3"/>
      <c r="AE2817" s="85"/>
    </row>
    <row r="2818" spans="23:31" ht="11.25">
      <c r="W2818" s="3"/>
      <c r="X2818" s="3"/>
      <c r="Z2818" s="288"/>
      <c r="AA2818" s="3"/>
      <c r="AE2818" s="85"/>
    </row>
    <row r="2819" spans="23:31" ht="11.25">
      <c r="W2819" s="3"/>
      <c r="X2819" s="3"/>
      <c r="Z2819" s="288"/>
      <c r="AA2819" s="3"/>
      <c r="AE2819" s="85"/>
    </row>
    <row r="2820" spans="23:31" ht="11.25">
      <c r="W2820" s="3"/>
      <c r="X2820" s="3"/>
      <c r="Z2820" s="288"/>
      <c r="AA2820" s="3"/>
      <c r="AE2820" s="85"/>
    </row>
    <row r="2821" spans="23:31" ht="11.25">
      <c r="W2821" s="3"/>
      <c r="X2821" s="3"/>
      <c r="Z2821" s="288"/>
      <c r="AA2821" s="3"/>
      <c r="AE2821" s="85"/>
    </row>
    <row r="2822" spans="23:31" ht="11.25">
      <c r="W2822" s="3"/>
      <c r="X2822" s="3"/>
      <c r="Z2822" s="288"/>
      <c r="AA2822" s="3"/>
      <c r="AE2822" s="85"/>
    </row>
    <row r="2823" spans="23:31" ht="11.25">
      <c r="W2823" s="3"/>
      <c r="X2823" s="3"/>
      <c r="Z2823" s="288"/>
      <c r="AA2823" s="3"/>
      <c r="AE2823" s="85"/>
    </row>
    <row r="2824" spans="23:31" ht="11.25">
      <c r="W2824" s="3"/>
      <c r="X2824" s="3"/>
      <c r="Z2824" s="288"/>
      <c r="AA2824" s="3"/>
      <c r="AE2824" s="85"/>
    </row>
    <row r="2825" spans="23:31" ht="11.25">
      <c r="W2825" s="3"/>
      <c r="X2825" s="3"/>
      <c r="Z2825" s="288"/>
      <c r="AA2825" s="3"/>
      <c r="AE2825" s="85"/>
    </row>
    <row r="2826" spans="23:31" ht="11.25">
      <c r="W2826" s="3"/>
      <c r="X2826" s="3"/>
      <c r="Z2826" s="288"/>
      <c r="AA2826" s="3"/>
      <c r="AE2826" s="85"/>
    </row>
    <row r="2827" spans="23:31" ht="11.25">
      <c r="W2827" s="3"/>
      <c r="X2827" s="3"/>
      <c r="Z2827" s="288"/>
      <c r="AA2827" s="3"/>
      <c r="AE2827" s="85"/>
    </row>
    <row r="2828" spans="23:31" ht="11.25">
      <c r="W2828" s="3"/>
      <c r="X2828" s="3"/>
      <c r="Z2828" s="288"/>
      <c r="AA2828" s="3"/>
      <c r="AE2828" s="85"/>
    </row>
    <row r="2829" spans="23:31" ht="11.25">
      <c r="W2829" s="3"/>
      <c r="X2829" s="3"/>
      <c r="Z2829" s="288"/>
      <c r="AA2829" s="3"/>
      <c r="AE2829" s="85"/>
    </row>
    <row r="2830" spans="23:31" ht="11.25">
      <c r="W2830" s="3"/>
      <c r="X2830" s="3"/>
      <c r="Z2830" s="288"/>
      <c r="AA2830" s="3"/>
      <c r="AE2830" s="85"/>
    </row>
    <row r="2831" spans="23:31" ht="11.25">
      <c r="W2831" s="3"/>
      <c r="X2831" s="3"/>
      <c r="Z2831" s="288"/>
      <c r="AA2831" s="3"/>
      <c r="AE2831" s="85"/>
    </row>
    <row r="2832" spans="23:31" ht="11.25">
      <c r="W2832" s="3"/>
      <c r="X2832" s="3"/>
      <c r="Z2832" s="288"/>
      <c r="AA2832" s="3"/>
      <c r="AE2832" s="85"/>
    </row>
    <row r="2833" spans="23:31" ht="11.25">
      <c r="W2833" s="3"/>
      <c r="X2833" s="3"/>
      <c r="Z2833" s="288"/>
      <c r="AA2833" s="3"/>
      <c r="AE2833" s="85"/>
    </row>
    <row r="2834" spans="23:31" ht="11.25">
      <c r="W2834" s="3"/>
      <c r="X2834" s="3"/>
      <c r="Z2834" s="288"/>
      <c r="AA2834" s="3"/>
      <c r="AE2834" s="85"/>
    </row>
    <row r="2835" spans="23:31" ht="11.25">
      <c r="W2835" s="3"/>
      <c r="X2835" s="3"/>
      <c r="Z2835" s="288"/>
      <c r="AA2835" s="3"/>
      <c r="AE2835" s="85"/>
    </row>
    <row r="2836" spans="23:31" ht="11.25">
      <c r="W2836" s="3"/>
      <c r="X2836" s="3"/>
      <c r="Z2836" s="288"/>
      <c r="AA2836" s="3"/>
      <c r="AE2836" s="85"/>
    </row>
    <row r="2837" spans="23:31" ht="11.25">
      <c r="W2837" s="3"/>
      <c r="X2837" s="3"/>
      <c r="Z2837" s="288"/>
      <c r="AA2837" s="3"/>
      <c r="AE2837" s="85"/>
    </row>
    <row r="2838" spans="23:31" ht="11.25">
      <c r="W2838" s="3"/>
      <c r="X2838" s="3"/>
      <c r="Z2838" s="288"/>
      <c r="AA2838" s="3"/>
      <c r="AE2838" s="85"/>
    </row>
    <row r="2839" spans="23:31" ht="11.25">
      <c r="W2839" s="3"/>
      <c r="X2839" s="3"/>
      <c r="Z2839" s="288"/>
      <c r="AA2839" s="3"/>
      <c r="AE2839" s="85"/>
    </row>
    <row r="2840" spans="23:31" ht="11.25">
      <c r="W2840" s="3"/>
      <c r="X2840" s="3"/>
      <c r="Z2840" s="288"/>
      <c r="AA2840" s="3"/>
      <c r="AE2840" s="85"/>
    </row>
    <row r="2841" spans="23:31" ht="11.25">
      <c r="W2841" s="3"/>
      <c r="X2841" s="3"/>
      <c r="Z2841" s="288"/>
      <c r="AA2841" s="3"/>
      <c r="AE2841" s="85"/>
    </row>
    <row r="2842" spans="23:31" ht="11.25">
      <c r="W2842" s="3"/>
      <c r="X2842" s="3"/>
      <c r="Z2842" s="288"/>
      <c r="AA2842" s="3"/>
      <c r="AE2842" s="85"/>
    </row>
    <row r="2843" spans="23:31" ht="11.25">
      <c r="W2843" s="3"/>
      <c r="X2843" s="3"/>
      <c r="Z2843" s="288"/>
      <c r="AA2843" s="3"/>
      <c r="AE2843" s="85"/>
    </row>
    <row r="2844" spans="23:31" ht="11.25">
      <c r="W2844" s="3"/>
      <c r="X2844" s="3"/>
      <c r="Z2844" s="288"/>
      <c r="AA2844" s="3"/>
      <c r="AE2844" s="85"/>
    </row>
    <row r="2845" spans="23:31" ht="11.25">
      <c r="W2845" s="3"/>
      <c r="X2845" s="3"/>
      <c r="Z2845" s="288"/>
      <c r="AA2845" s="3"/>
      <c r="AE2845" s="85"/>
    </row>
    <row r="2846" spans="23:31" ht="11.25">
      <c r="W2846" s="3"/>
      <c r="X2846" s="3"/>
      <c r="Z2846" s="288"/>
      <c r="AA2846" s="3"/>
      <c r="AE2846" s="85"/>
    </row>
    <row r="2847" spans="23:31" ht="11.25">
      <c r="W2847" s="3"/>
      <c r="X2847" s="3"/>
      <c r="Z2847" s="288"/>
      <c r="AA2847" s="3"/>
      <c r="AE2847" s="85"/>
    </row>
    <row r="2848" spans="23:31" ht="11.25">
      <c r="W2848" s="3"/>
      <c r="X2848" s="3"/>
      <c r="Z2848" s="288"/>
      <c r="AA2848" s="3"/>
      <c r="AE2848" s="85"/>
    </row>
    <row r="2849" spans="23:31" ht="11.25">
      <c r="W2849" s="3"/>
      <c r="X2849" s="3"/>
      <c r="Z2849" s="288"/>
      <c r="AA2849" s="3"/>
      <c r="AE2849" s="85"/>
    </row>
    <row r="2850" spans="23:31" ht="11.25">
      <c r="W2850" s="3"/>
      <c r="X2850" s="3"/>
      <c r="Z2850" s="288"/>
      <c r="AA2850" s="3"/>
      <c r="AE2850" s="85"/>
    </row>
    <row r="2851" spans="23:31" ht="11.25">
      <c r="W2851" s="3"/>
      <c r="X2851" s="3"/>
      <c r="Z2851" s="288"/>
      <c r="AA2851" s="3"/>
      <c r="AE2851" s="85"/>
    </row>
    <row r="2852" spans="23:31" ht="11.25">
      <c r="W2852" s="3"/>
      <c r="X2852" s="3"/>
      <c r="Z2852" s="288"/>
      <c r="AA2852" s="3"/>
      <c r="AE2852" s="85"/>
    </row>
    <row r="2853" spans="23:31" ht="11.25">
      <c r="W2853" s="3"/>
      <c r="X2853" s="3"/>
      <c r="Z2853" s="288"/>
      <c r="AA2853" s="3"/>
      <c r="AE2853" s="85"/>
    </row>
    <row r="2854" spans="23:31" ht="11.25">
      <c r="W2854" s="3"/>
      <c r="X2854" s="3"/>
      <c r="Z2854" s="288"/>
      <c r="AA2854" s="3"/>
      <c r="AE2854" s="85"/>
    </row>
    <row r="2855" spans="23:31" ht="11.25">
      <c r="W2855" s="3"/>
      <c r="X2855" s="3"/>
      <c r="Z2855" s="288"/>
      <c r="AA2855" s="3"/>
      <c r="AE2855" s="85"/>
    </row>
    <row r="2856" spans="23:31" ht="11.25">
      <c r="W2856" s="3"/>
      <c r="X2856" s="3"/>
      <c r="Z2856" s="288"/>
      <c r="AA2856" s="3"/>
      <c r="AE2856" s="85"/>
    </row>
    <row r="2857" spans="23:31" ht="11.25">
      <c r="W2857" s="3"/>
      <c r="X2857" s="3"/>
      <c r="Z2857" s="288"/>
      <c r="AA2857" s="3"/>
      <c r="AE2857" s="85"/>
    </row>
    <row r="2858" spans="23:31" ht="11.25">
      <c r="W2858" s="3"/>
      <c r="X2858" s="3"/>
      <c r="Z2858" s="288"/>
      <c r="AA2858" s="3"/>
      <c r="AE2858" s="85"/>
    </row>
    <row r="2859" spans="23:31" ht="11.25">
      <c r="W2859" s="3"/>
      <c r="X2859" s="3"/>
      <c r="Z2859" s="288"/>
      <c r="AA2859" s="3"/>
      <c r="AE2859" s="85"/>
    </row>
    <row r="2860" spans="23:31" ht="11.25">
      <c r="W2860" s="3"/>
      <c r="X2860" s="3"/>
      <c r="Z2860" s="288"/>
      <c r="AA2860" s="3"/>
      <c r="AE2860" s="85"/>
    </row>
    <row r="2861" spans="23:31" ht="11.25">
      <c r="W2861" s="3"/>
      <c r="X2861" s="3"/>
      <c r="Z2861" s="288"/>
      <c r="AA2861" s="3"/>
      <c r="AE2861" s="85"/>
    </row>
    <row r="2862" spans="23:31" ht="11.25">
      <c r="W2862" s="3"/>
      <c r="X2862" s="3"/>
      <c r="Z2862" s="288"/>
      <c r="AA2862" s="3"/>
      <c r="AE2862" s="85"/>
    </row>
    <row r="2863" spans="23:31" ht="11.25">
      <c r="W2863" s="3"/>
      <c r="X2863" s="3"/>
      <c r="Z2863" s="288"/>
      <c r="AA2863" s="3"/>
      <c r="AE2863" s="85"/>
    </row>
    <row r="2864" spans="23:31" ht="11.25">
      <c r="W2864" s="3"/>
      <c r="X2864" s="3"/>
      <c r="Z2864" s="288"/>
      <c r="AA2864" s="3"/>
      <c r="AE2864" s="85"/>
    </row>
    <row r="2865" spans="23:31" ht="11.25">
      <c r="W2865" s="3"/>
      <c r="X2865" s="3"/>
      <c r="Z2865" s="288"/>
      <c r="AA2865" s="3"/>
      <c r="AE2865" s="85"/>
    </row>
    <row r="2866" spans="23:31" ht="11.25">
      <c r="W2866" s="3"/>
      <c r="X2866" s="3"/>
      <c r="Z2866" s="288"/>
      <c r="AA2866" s="3"/>
      <c r="AE2866" s="85"/>
    </row>
    <row r="2867" spans="23:31" ht="11.25">
      <c r="W2867" s="3"/>
      <c r="X2867" s="3"/>
      <c r="Z2867" s="288"/>
      <c r="AA2867" s="3"/>
      <c r="AE2867" s="85"/>
    </row>
    <row r="2868" spans="23:31" ht="11.25">
      <c r="W2868" s="3"/>
      <c r="X2868" s="3"/>
      <c r="Z2868" s="288"/>
      <c r="AA2868" s="3"/>
      <c r="AE2868" s="85"/>
    </row>
    <row r="2869" spans="23:31" ht="11.25">
      <c r="W2869" s="3"/>
      <c r="X2869" s="3"/>
      <c r="Z2869" s="288"/>
      <c r="AA2869" s="3"/>
      <c r="AE2869" s="85"/>
    </row>
    <row r="2870" spans="23:31" ht="11.25">
      <c r="W2870" s="3"/>
      <c r="X2870" s="3"/>
      <c r="Z2870" s="288"/>
      <c r="AA2870" s="3"/>
      <c r="AE2870" s="85"/>
    </row>
    <row r="2871" spans="23:31" ht="11.25">
      <c r="W2871" s="3"/>
      <c r="X2871" s="3"/>
      <c r="Z2871" s="288"/>
      <c r="AA2871" s="3"/>
      <c r="AE2871" s="85"/>
    </row>
    <row r="2872" spans="23:31" ht="11.25">
      <c r="W2872" s="3"/>
      <c r="X2872" s="3"/>
      <c r="Z2872" s="288"/>
      <c r="AA2872" s="3"/>
      <c r="AE2872" s="85"/>
    </row>
    <row r="2873" spans="23:31" ht="11.25">
      <c r="W2873" s="3"/>
      <c r="X2873" s="3"/>
      <c r="Z2873" s="288"/>
      <c r="AA2873" s="3"/>
      <c r="AE2873" s="85"/>
    </row>
    <row r="2874" spans="23:31" ht="11.25">
      <c r="W2874" s="3"/>
      <c r="X2874" s="3"/>
      <c r="Z2874" s="288"/>
      <c r="AA2874" s="3"/>
      <c r="AE2874" s="85"/>
    </row>
    <row r="2875" spans="23:31" ht="11.25">
      <c r="W2875" s="3"/>
      <c r="X2875" s="3"/>
      <c r="Z2875" s="288"/>
      <c r="AA2875" s="3"/>
      <c r="AE2875" s="85"/>
    </row>
    <row r="2876" spans="23:31" ht="11.25">
      <c r="W2876" s="3"/>
      <c r="X2876" s="3"/>
      <c r="Z2876" s="288"/>
      <c r="AA2876" s="3"/>
      <c r="AE2876" s="85"/>
    </row>
    <row r="2877" spans="23:31" ht="11.25">
      <c r="W2877" s="3"/>
      <c r="X2877" s="3"/>
      <c r="Z2877" s="288"/>
      <c r="AA2877" s="3"/>
      <c r="AE2877" s="85"/>
    </row>
    <row r="2878" spans="23:31" ht="11.25">
      <c r="W2878" s="3"/>
      <c r="X2878" s="3"/>
      <c r="Z2878" s="288"/>
      <c r="AA2878" s="3"/>
      <c r="AE2878" s="85"/>
    </row>
    <row r="2879" spans="23:31" ht="11.25">
      <c r="W2879" s="3"/>
      <c r="X2879" s="3"/>
      <c r="Z2879" s="288"/>
      <c r="AA2879" s="3"/>
      <c r="AE2879" s="85"/>
    </row>
    <row r="2880" spans="23:31" ht="11.25">
      <c r="W2880" s="3"/>
      <c r="X2880" s="3"/>
      <c r="Z2880" s="288"/>
      <c r="AA2880" s="3"/>
      <c r="AE2880" s="85"/>
    </row>
    <row r="2881" spans="23:31" ht="11.25">
      <c r="W2881" s="3"/>
      <c r="X2881" s="3"/>
      <c r="Z2881" s="288"/>
      <c r="AA2881" s="3"/>
      <c r="AE2881" s="85"/>
    </row>
    <row r="2882" spans="23:31" ht="11.25">
      <c r="W2882" s="3"/>
      <c r="X2882" s="3"/>
      <c r="Z2882" s="288"/>
      <c r="AA2882" s="3"/>
      <c r="AE2882" s="85"/>
    </row>
    <row r="2883" spans="23:31" ht="11.25">
      <c r="W2883" s="3"/>
      <c r="X2883" s="3"/>
      <c r="Z2883" s="288"/>
      <c r="AA2883" s="3"/>
      <c r="AE2883" s="85"/>
    </row>
    <row r="2884" spans="23:31" ht="11.25">
      <c r="W2884" s="3"/>
      <c r="X2884" s="3"/>
      <c r="Z2884" s="288"/>
      <c r="AA2884" s="3"/>
      <c r="AE2884" s="85"/>
    </row>
    <row r="2885" spans="23:31" ht="11.25">
      <c r="W2885" s="3"/>
      <c r="X2885" s="3"/>
      <c r="Z2885" s="288"/>
      <c r="AA2885" s="3"/>
      <c r="AE2885" s="85"/>
    </row>
    <row r="2886" spans="23:31" ht="11.25">
      <c r="W2886" s="3"/>
      <c r="X2886" s="3"/>
      <c r="Z2886" s="288"/>
      <c r="AA2886" s="3"/>
      <c r="AE2886" s="85"/>
    </row>
    <row r="2887" spans="23:31" ht="11.25">
      <c r="W2887" s="3"/>
      <c r="X2887" s="3"/>
      <c r="Z2887" s="288"/>
      <c r="AA2887" s="3"/>
      <c r="AE2887" s="85"/>
    </row>
    <row r="2888" spans="23:31" ht="11.25">
      <c r="W2888" s="3"/>
      <c r="X2888" s="3"/>
      <c r="Z2888" s="288"/>
      <c r="AA2888" s="3"/>
      <c r="AE2888" s="85"/>
    </row>
    <row r="2889" spans="23:31" ht="11.25">
      <c r="W2889" s="3"/>
      <c r="X2889" s="3"/>
      <c r="Z2889" s="288"/>
      <c r="AA2889" s="3"/>
      <c r="AE2889" s="85"/>
    </row>
    <row r="2890" spans="23:31" ht="11.25">
      <c r="W2890" s="3"/>
      <c r="X2890" s="3"/>
      <c r="Z2890" s="288"/>
      <c r="AA2890" s="3"/>
      <c r="AE2890" s="85"/>
    </row>
    <row r="2891" spans="23:31" ht="11.25">
      <c r="W2891" s="3"/>
      <c r="X2891" s="3"/>
      <c r="Z2891" s="288"/>
      <c r="AA2891" s="3"/>
      <c r="AE2891" s="85"/>
    </row>
    <row r="2892" spans="23:31" ht="11.25">
      <c r="W2892" s="3"/>
      <c r="X2892" s="3"/>
      <c r="Z2892" s="288"/>
      <c r="AA2892" s="3"/>
      <c r="AE2892" s="85"/>
    </row>
    <row r="2893" spans="23:31" ht="11.25">
      <c r="W2893" s="3"/>
      <c r="X2893" s="3"/>
      <c r="Z2893" s="288"/>
      <c r="AA2893" s="3"/>
      <c r="AE2893" s="85"/>
    </row>
    <row r="2894" spans="23:31" ht="11.25">
      <c r="W2894" s="3"/>
      <c r="X2894" s="3"/>
      <c r="Z2894" s="288"/>
      <c r="AA2894" s="3"/>
      <c r="AE2894" s="85"/>
    </row>
    <row r="2895" spans="23:31" ht="11.25">
      <c r="W2895" s="3"/>
      <c r="X2895" s="3"/>
      <c r="Z2895" s="288"/>
      <c r="AA2895" s="3"/>
      <c r="AE2895" s="85"/>
    </row>
    <row r="2896" spans="23:31" ht="11.25">
      <c r="W2896" s="3"/>
      <c r="X2896" s="3"/>
      <c r="Z2896" s="288"/>
      <c r="AA2896" s="3"/>
      <c r="AE2896" s="85"/>
    </row>
    <row r="2897" spans="23:31" ht="11.25">
      <c r="W2897" s="3"/>
      <c r="X2897" s="3"/>
      <c r="Z2897" s="288"/>
      <c r="AA2897" s="3"/>
      <c r="AE2897" s="85"/>
    </row>
    <row r="2898" spans="23:31" ht="11.25">
      <c r="W2898" s="3"/>
      <c r="X2898" s="3"/>
      <c r="Z2898" s="288"/>
      <c r="AA2898" s="3"/>
      <c r="AE2898" s="85"/>
    </row>
    <row r="2899" spans="23:31" ht="11.25">
      <c r="W2899" s="3"/>
      <c r="X2899" s="3"/>
      <c r="Z2899" s="288"/>
      <c r="AA2899" s="3"/>
      <c r="AE2899" s="85"/>
    </row>
    <row r="2900" spans="23:31" ht="11.25">
      <c r="W2900" s="3"/>
      <c r="X2900" s="3"/>
      <c r="Z2900" s="288"/>
      <c r="AA2900" s="3"/>
      <c r="AE2900" s="85"/>
    </row>
    <row r="2901" spans="23:31" ht="11.25">
      <c r="W2901" s="3"/>
      <c r="X2901" s="3"/>
      <c r="Z2901" s="288"/>
      <c r="AA2901" s="3"/>
      <c r="AE2901" s="85"/>
    </row>
    <row r="2902" spans="23:31" ht="11.25">
      <c r="W2902" s="3"/>
      <c r="X2902" s="3"/>
      <c r="Z2902" s="288"/>
      <c r="AA2902" s="3"/>
      <c r="AE2902" s="85"/>
    </row>
    <row r="2903" spans="23:31" ht="11.25">
      <c r="W2903" s="3"/>
      <c r="X2903" s="3"/>
      <c r="Z2903" s="288"/>
      <c r="AA2903" s="3"/>
      <c r="AE2903" s="85"/>
    </row>
    <row r="2904" spans="23:31" ht="11.25">
      <c r="W2904" s="3"/>
      <c r="X2904" s="3"/>
      <c r="Z2904" s="288"/>
      <c r="AA2904" s="3"/>
      <c r="AE2904" s="85"/>
    </row>
    <row r="2905" spans="23:31" ht="11.25">
      <c r="W2905" s="3"/>
      <c r="X2905" s="3"/>
      <c r="Z2905" s="288"/>
      <c r="AA2905" s="3"/>
      <c r="AE2905" s="85"/>
    </row>
    <row r="2906" spans="23:31" ht="11.25">
      <c r="W2906" s="3"/>
      <c r="X2906" s="3"/>
      <c r="Z2906" s="288"/>
      <c r="AA2906" s="3"/>
      <c r="AE2906" s="85"/>
    </row>
    <row r="2907" spans="23:31" ht="11.25">
      <c r="W2907" s="3"/>
      <c r="X2907" s="3"/>
      <c r="Z2907" s="288"/>
      <c r="AA2907" s="3"/>
      <c r="AE2907" s="85"/>
    </row>
    <row r="2908" spans="23:31" ht="11.25">
      <c r="W2908" s="3"/>
      <c r="X2908" s="3"/>
      <c r="Z2908" s="288"/>
      <c r="AA2908" s="3"/>
      <c r="AE2908" s="85"/>
    </row>
    <row r="2909" spans="23:31" ht="11.25">
      <c r="W2909" s="3"/>
      <c r="X2909" s="3"/>
      <c r="Z2909" s="288"/>
      <c r="AA2909" s="3"/>
      <c r="AE2909" s="85"/>
    </row>
    <row r="2910" spans="23:31" ht="11.25">
      <c r="W2910" s="3"/>
      <c r="X2910" s="3"/>
      <c r="Z2910" s="288"/>
      <c r="AA2910" s="3"/>
      <c r="AE2910" s="85"/>
    </row>
    <row r="2911" spans="23:31" ht="11.25">
      <c r="W2911" s="3"/>
      <c r="X2911" s="3"/>
      <c r="Z2911" s="288"/>
      <c r="AA2911" s="3"/>
      <c r="AE2911" s="85"/>
    </row>
    <row r="2912" spans="23:31" ht="11.25">
      <c r="W2912" s="3"/>
      <c r="X2912" s="3"/>
      <c r="Z2912" s="288"/>
      <c r="AA2912" s="3"/>
      <c r="AE2912" s="85"/>
    </row>
    <row r="2913" spans="23:31" ht="11.25">
      <c r="W2913" s="3"/>
      <c r="X2913" s="3"/>
      <c r="Z2913" s="288"/>
      <c r="AA2913" s="3"/>
      <c r="AE2913" s="85"/>
    </row>
    <row r="2914" spans="23:31" ht="11.25">
      <c r="W2914" s="3"/>
      <c r="X2914" s="3"/>
      <c r="Z2914" s="288"/>
      <c r="AA2914" s="3"/>
      <c r="AE2914" s="85"/>
    </row>
    <row r="2915" spans="23:31" ht="11.25">
      <c r="W2915" s="3"/>
      <c r="X2915" s="3"/>
      <c r="Z2915" s="288"/>
      <c r="AA2915" s="3"/>
      <c r="AE2915" s="85"/>
    </row>
    <row r="2916" spans="23:31" ht="11.25">
      <c r="W2916" s="3"/>
      <c r="X2916" s="3"/>
      <c r="Z2916" s="288"/>
      <c r="AA2916" s="3"/>
      <c r="AE2916" s="85"/>
    </row>
    <row r="2917" spans="23:31" ht="11.25">
      <c r="W2917" s="3"/>
      <c r="X2917" s="3"/>
      <c r="Z2917" s="288"/>
      <c r="AA2917" s="3"/>
      <c r="AE2917" s="85"/>
    </row>
    <row r="2918" spans="23:31" ht="11.25">
      <c r="W2918" s="3"/>
      <c r="X2918" s="3"/>
      <c r="Z2918" s="288"/>
      <c r="AA2918" s="3"/>
      <c r="AE2918" s="85"/>
    </row>
    <row r="2919" spans="23:31" ht="11.25">
      <c r="W2919" s="3"/>
      <c r="X2919" s="3"/>
      <c r="Z2919" s="288"/>
      <c r="AA2919" s="3"/>
      <c r="AE2919" s="85"/>
    </row>
    <row r="2920" spans="23:31" ht="11.25">
      <c r="W2920" s="3"/>
      <c r="X2920" s="3"/>
      <c r="Z2920" s="288"/>
      <c r="AA2920" s="3"/>
      <c r="AE2920" s="85"/>
    </row>
    <row r="2921" spans="23:31" ht="11.25">
      <c r="W2921" s="3"/>
      <c r="X2921" s="3"/>
      <c r="Z2921" s="288"/>
      <c r="AA2921" s="3"/>
      <c r="AE2921" s="85"/>
    </row>
    <row r="2922" spans="23:31" ht="11.25">
      <c r="W2922" s="3"/>
      <c r="X2922" s="3"/>
      <c r="Z2922" s="288"/>
      <c r="AA2922" s="3"/>
      <c r="AE2922" s="85"/>
    </row>
    <row r="2923" spans="23:31" ht="11.25">
      <c r="W2923" s="3"/>
      <c r="X2923" s="3"/>
      <c r="Z2923" s="288"/>
      <c r="AA2923" s="3"/>
      <c r="AE2923" s="85"/>
    </row>
    <row r="2924" spans="23:31" ht="11.25">
      <c r="W2924" s="3"/>
      <c r="X2924" s="3"/>
      <c r="Z2924" s="288"/>
      <c r="AA2924" s="3"/>
      <c r="AE2924" s="85"/>
    </row>
    <row r="2925" spans="23:31" ht="11.25">
      <c r="W2925" s="3"/>
      <c r="X2925" s="3"/>
      <c r="Z2925" s="288"/>
      <c r="AA2925" s="3"/>
      <c r="AE2925" s="85"/>
    </row>
    <row r="2926" spans="23:31" ht="11.25">
      <c r="W2926" s="3"/>
      <c r="X2926" s="3"/>
      <c r="Z2926" s="288"/>
      <c r="AA2926" s="3"/>
      <c r="AE2926" s="85"/>
    </row>
    <row r="2927" spans="23:31" ht="11.25">
      <c r="W2927" s="3"/>
      <c r="X2927" s="3"/>
      <c r="Z2927" s="288"/>
      <c r="AA2927" s="3"/>
      <c r="AE2927" s="85"/>
    </row>
    <row r="2928" spans="23:31" ht="11.25">
      <c r="W2928" s="3"/>
      <c r="X2928" s="3"/>
      <c r="Z2928" s="288"/>
      <c r="AA2928" s="3"/>
      <c r="AE2928" s="85"/>
    </row>
    <row r="2929" spans="23:31" ht="11.25">
      <c r="W2929" s="3"/>
      <c r="X2929" s="3"/>
      <c r="Z2929" s="288"/>
      <c r="AA2929" s="3"/>
      <c r="AE2929" s="85"/>
    </row>
    <row r="2930" spans="23:31" ht="11.25">
      <c r="W2930" s="3"/>
      <c r="X2930" s="3"/>
      <c r="Z2930" s="288"/>
      <c r="AA2930" s="3"/>
      <c r="AE2930" s="85"/>
    </row>
    <row r="2931" spans="23:31" ht="11.25">
      <c r="W2931" s="3"/>
      <c r="X2931" s="3"/>
      <c r="Z2931" s="288"/>
      <c r="AA2931" s="3"/>
      <c r="AE2931" s="85"/>
    </row>
    <row r="2932" spans="23:31" ht="11.25">
      <c r="W2932" s="3"/>
      <c r="X2932" s="3"/>
      <c r="Z2932" s="288"/>
      <c r="AA2932" s="3"/>
      <c r="AE2932" s="85"/>
    </row>
    <row r="2933" spans="23:31" ht="11.25">
      <c r="W2933" s="3"/>
      <c r="X2933" s="3"/>
      <c r="Z2933" s="288"/>
      <c r="AA2933" s="3"/>
      <c r="AE2933" s="85"/>
    </row>
    <row r="2934" spans="23:31" ht="11.25">
      <c r="W2934" s="3"/>
      <c r="X2934" s="3"/>
      <c r="Z2934" s="288"/>
      <c r="AA2934" s="3"/>
      <c r="AE2934" s="85"/>
    </row>
    <row r="2935" spans="23:31" ht="11.25">
      <c r="W2935" s="3"/>
      <c r="X2935" s="3"/>
      <c r="Z2935" s="288"/>
      <c r="AA2935" s="3"/>
      <c r="AE2935" s="85"/>
    </row>
    <row r="2936" spans="23:31" ht="11.25">
      <c r="W2936" s="3"/>
      <c r="X2936" s="3"/>
      <c r="Z2936" s="288"/>
      <c r="AA2936" s="3"/>
      <c r="AE2936" s="85"/>
    </row>
    <row r="2937" spans="23:31" ht="11.25">
      <c r="W2937" s="3"/>
      <c r="X2937" s="3"/>
      <c r="Z2937" s="288"/>
      <c r="AA2937" s="3"/>
      <c r="AE2937" s="85"/>
    </row>
    <row r="2938" spans="23:31" ht="11.25">
      <c r="W2938" s="3"/>
      <c r="X2938" s="3"/>
      <c r="Z2938" s="288"/>
      <c r="AA2938" s="3"/>
      <c r="AE2938" s="85"/>
    </row>
    <row r="2939" spans="23:31" ht="11.25">
      <c r="W2939" s="3"/>
      <c r="X2939" s="3"/>
      <c r="Z2939" s="288"/>
      <c r="AA2939" s="3"/>
      <c r="AE2939" s="85"/>
    </row>
    <row r="2940" spans="23:31" ht="11.25">
      <c r="W2940" s="3"/>
      <c r="X2940" s="3"/>
      <c r="Z2940" s="288"/>
      <c r="AA2940" s="3"/>
      <c r="AE2940" s="85"/>
    </row>
    <row r="2941" spans="23:31" ht="11.25">
      <c r="W2941" s="3"/>
      <c r="X2941" s="3"/>
      <c r="Z2941" s="288"/>
      <c r="AA2941" s="3"/>
      <c r="AE2941" s="85"/>
    </row>
    <row r="2942" spans="23:31" ht="11.25">
      <c r="W2942" s="3"/>
      <c r="X2942" s="3"/>
      <c r="Z2942" s="288"/>
      <c r="AA2942" s="3"/>
      <c r="AE2942" s="85"/>
    </row>
    <row r="2943" spans="23:31" ht="11.25">
      <c r="W2943" s="3"/>
      <c r="X2943" s="3"/>
      <c r="Z2943" s="288"/>
      <c r="AA2943" s="3"/>
      <c r="AE2943" s="85"/>
    </row>
    <row r="2944" spans="23:31" ht="11.25">
      <c r="W2944" s="3"/>
      <c r="X2944" s="3"/>
      <c r="Z2944" s="288"/>
      <c r="AA2944" s="3"/>
      <c r="AE2944" s="85"/>
    </row>
    <row r="2945" spans="23:31" ht="11.25">
      <c r="W2945" s="3"/>
      <c r="X2945" s="3"/>
      <c r="Z2945" s="288"/>
      <c r="AA2945" s="3"/>
      <c r="AE2945" s="85"/>
    </row>
    <row r="2946" spans="23:31" ht="11.25">
      <c r="W2946" s="3"/>
      <c r="X2946" s="3"/>
      <c r="Z2946" s="288"/>
      <c r="AA2946" s="3"/>
      <c r="AE2946" s="85"/>
    </row>
    <row r="2947" spans="23:31" ht="11.25">
      <c r="W2947" s="3"/>
      <c r="X2947" s="3"/>
      <c r="Z2947" s="288"/>
      <c r="AA2947" s="3"/>
      <c r="AE2947" s="85"/>
    </row>
    <row r="2948" spans="23:31" ht="11.25">
      <c r="W2948" s="3"/>
      <c r="X2948" s="3"/>
      <c r="Z2948" s="288"/>
      <c r="AA2948" s="3"/>
      <c r="AE2948" s="85"/>
    </row>
    <row r="2949" spans="23:31" ht="11.25">
      <c r="W2949" s="3"/>
      <c r="X2949" s="3"/>
      <c r="Z2949" s="288"/>
      <c r="AA2949" s="3"/>
      <c r="AE2949" s="85"/>
    </row>
    <row r="2950" spans="23:31" ht="11.25">
      <c r="W2950" s="3"/>
      <c r="X2950" s="3"/>
      <c r="Z2950" s="288"/>
      <c r="AA2950" s="3"/>
      <c r="AE2950" s="85"/>
    </row>
    <row r="2951" spans="23:31" ht="11.25">
      <c r="W2951" s="3"/>
      <c r="X2951" s="3"/>
      <c r="Z2951" s="288"/>
      <c r="AA2951" s="3"/>
      <c r="AE2951" s="85"/>
    </row>
    <row r="2952" spans="23:31" ht="11.25">
      <c r="W2952" s="3"/>
      <c r="X2952" s="3"/>
      <c r="Z2952" s="288"/>
      <c r="AA2952" s="3"/>
      <c r="AE2952" s="85"/>
    </row>
    <row r="2953" spans="23:31" ht="11.25">
      <c r="W2953" s="3"/>
      <c r="X2953" s="3"/>
      <c r="Z2953" s="288"/>
      <c r="AA2953" s="3"/>
      <c r="AE2953" s="85"/>
    </row>
    <row r="2954" spans="23:31" ht="11.25">
      <c r="W2954" s="3"/>
      <c r="X2954" s="3"/>
      <c r="Z2954" s="288"/>
      <c r="AA2954" s="3"/>
      <c r="AE2954" s="85"/>
    </row>
    <row r="2955" spans="23:31" ht="11.25">
      <c r="W2955" s="3"/>
      <c r="X2955" s="3"/>
      <c r="Z2955" s="288"/>
      <c r="AA2955" s="3"/>
      <c r="AE2955" s="85"/>
    </row>
    <row r="2956" spans="23:31" ht="11.25">
      <c r="W2956" s="3"/>
      <c r="X2956" s="3"/>
      <c r="Z2956" s="288"/>
      <c r="AA2956" s="3"/>
      <c r="AE2956" s="85"/>
    </row>
    <row r="2957" spans="23:31" ht="11.25">
      <c r="W2957" s="3"/>
      <c r="X2957" s="3"/>
      <c r="Z2957" s="288"/>
      <c r="AA2957" s="3"/>
      <c r="AE2957" s="85"/>
    </row>
    <row r="2958" spans="23:31" ht="11.25">
      <c r="W2958" s="3"/>
      <c r="X2958" s="3"/>
      <c r="Z2958" s="288"/>
      <c r="AA2958" s="3"/>
      <c r="AE2958" s="85"/>
    </row>
    <row r="2959" spans="23:31" ht="11.25">
      <c r="W2959" s="3"/>
      <c r="X2959" s="3"/>
      <c r="Z2959" s="288"/>
      <c r="AA2959" s="3"/>
      <c r="AE2959" s="85"/>
    </row>
    <row r="2960" spans="23:31" ht="11.25">
      <c r="W2960" s="3"/>
      <c r="X2960" s="3"/>
      <c r="Z2960" s="288"/>
      <c r="AA2960" s="3"/>
      <c r="AE2960" s="85"/>
    </row>
    <row r="2961" spans="23:31" ht="11.25">
      <c r="W2961" s="3"/>
      <c r="X2961" s="3"/>
      <c r="Z2961" s="288"/>
      <c r="AA2961" s="3"/>
      <c r="AE2961" s="85"/>
    </row>
    <row r="2962" spans="23:31" ht="11.25">
      <c r="W2962" s="3"/>
      <c r="X2962" s="3"/>
      <c r="Z2962" s="288"/>
      <c r="AA2962" s="3"/>
      <c r="AE2962" s="85"/>
    </row>
    <row r="2963" spans="23:31" ht="11.25">
      <c r="W2963" s="3"/>
      <c r="X2963" s="3"/>
      <c r="Z2963" s="288"/>
      <c r="AA2963" s="3"/>
      <c r="AE2963" s="85"/>
    </row>
    <row r="2964" spans="23:31" ht="11.25">
      <c r="W2964" s="3"/>
      <c r="X2964" s="3"/>
      <c r="Z2964" s="288"/>
      <c r="AA2964" s="3"/>
      <c r="AE2964" s="85"/>
    </row>
    <row r="2965" spans="23:31" ht="11.25">
      <c r="W2965" s="3"/>
      <c r="X2965" s="3"/>
      <c r="Z2965" s="288"/>
      <c r="AA2965" s="3"/>
      <c r="AE2965" s="85"/>
    </row>
    <row r="2966" spans="23:31" ht="11.25">
      <c r="W2966" s="3"/>
      <c r="X2966" s="3"/>
      <c r="Z2966" s="288"/>
      <c r="AA2966" s="3"/>
      <c r="AE2966" s="85"/>
    </row>
    <row r="2967" spans="23:31" ht="11.25">
      <c r="W2967" s="3"/>
      <c r="X2967" s="3"/>
      <c r="Z2967" s="288"/>
      <c r="AA2967" s="3"/>
      <c r="AE2967" s="85"/>
    </row>
    <row r="2968" spans="23:31" ht="11.25">
      <c r="W2968" s="3"/>
      <c r="X2968" s="3"/>
      <c r="Z2968" s="288"/>
      <c r="AA2968" s="3"/>
      <c r="AE2968" s="85"/>
    </row>
    <row r="2969" spans="23:31" ht="11.25">
      <c r="W2969" s="3"/>
      <c r="X2969" s="3"/>
      <c r="Z2969" s="288"/>
      <c r="AA2969" s="3"/>
      <c r="AE2969" s="85"/>
    </row>
    <row r="2970" spans="23:31" ht="11.25">
      <c r="W2970" s="3"/>
      <c r="X2970" s="3"/>
      <c r="Z2970" s="288"/>
      <c r="AA2970" s="3"/>
      <c r="AE2970" s="85"/>
    </row>
    <row r="2971" spans="23:31" ht="11.25">
      <c r="W2971" s="3"/>
      <c r="X2971" s="3"/>
      <c r="Z2971" s="288"/>
      <c r="AA2971" s="3"/>
      <c r="AE2971" s="85"/>
    </row>
    <row r="2972" spans="23:31" ht="11.25">
      <c r="W2972" s="3"/>
      <c r="X2972" s="3"/>
      <c r="Z2972" s="288"/>
      <c r="AA2972" s="3"/>
      <c r="AE2972" s="85"/>
    </row>
    <row r="2973" spans="23:31" ht="11.25">
      <c r="W2973" s="3"/>
      <c r="X2973" s="3"/>
      <c r="Z2973" s="288"/>
      <c r="AA2973" s="3"/>
      <c r="AE2973" s="85"/>
    </row>
    <row r="2974" spans="23:31" ht="11.25">
      <c r="W2974" s="3"/>
      <c r="X2974" s="3"/>
      <c r="Z2974" s="288"/>
      <c r="AA2974" s="3"/>
      <c r="AE2974" s="85"/>
    </row>
    <row r="2975" spans="23:31" ht="11.25">
      <c r="W2975" s="3"/>
      <c r="X2975" s="3"/>
      <c r="Z2975" s="288"/>
      <c r="AA2975" s="3"/>
      <c r="AE2975" s="85"/>
    </row>
    <row r="2976" spans="23:31" ht="11.25">
      <c r="W2976" s="3"/>
      <c r="X2976" s="3"/>
      <c r="Z2976" s="288"/>
      <c r="AA2976" s="3"/>
      <c r="AE2976" s="85"/>
    </row>
    <row r="2977" spans="23:31" ht="11.25">
      <c r="W2977" s="3"/>
      <c r="X2977" s="3"/>
      <c r="Z2977" s="288"/>
      <c r="AA2977" s="3"/>
      <c r="AE2977" s="85"/>
    </row>
    <row r="2978" spans="23:31" ht="11.25">
      <c r="W2978" s="3"/>
      <c r="X2978" s="3"/>
      <c r="Z2978" s="288"/>
      <c r="AA2978" s="3"/>
      <c r="AE2978" s="85"/>
    </row>
    <row r="2979" spans="23:31" ht="11.25">
      <c r="W2979" s="3"/>
      <c r="X2979" s="3"/>
      <c r="Z2979" s="288"/>
      <c r="AA2979" s="3"/>
      <c r="AE2979" s="85"/>
    </row>
    <row r="2980" spans="23:31" ht="11.25">
      <c r="W2980" s="3"/>
      <c r="X2980" s="3"/>
      <c r="Z2980" s="288"/>
      <c r="AA2980" s="3"/>
      <c r="AE2980" s="85"/>
    </row>
    <row r="2981" spans="23:31" ht="11.25">
      <c r="W2981" s="3"/>
      <c r="X2981" s="3"/>
      <c r="Z2981" s="288"/>
      <c r="AA2981" s="3"/>
      <c r="AE2981" s="85"/>
    </row>
    <row r="2982" spans="23:31" ht="11.25">
      <c r="W2982" s="3"/>
      <c r="X2982" s="3"/>
      <c r="Z2982" s="288"/>
      <c r="AA2982" s="3"/>
      <c r="AE2982" s="85"/>
    </row>
    <row r="2983" spans="23:31" ht="11.25">
      <c r="W2983" s="3"/>
      <c r="X2983" s="3"/>
      <c r="Z2983" s="288"/>
      <c r="AA2983" s="3"/>
      <c r="AE2983" s="85"/>
    </row>
    <row r="2984" spans="23:31" ht="11.25">
      <c r="W2984" s="3"/>
      <c r="X2984" s="3"/>
      <c r="Z2984" s="288"/>
      <c r="AA2984" s="3"/>
      <c r="AE2984" s="85"/>
    </row>
    <row r="2985" spans="23:31" ht="11.25">
      <c r="W2985" s="3"/>
      <c r="X2985" s="3"/>
      <c r="Z2985" s="288"/>
      <c r="AA2985" s="3"/>
      <c r="AE2985" s="85"/>
    </row>
    <row r="2986" spans="23:31" ht="11.25">
      <c r="W2986" s="3"/>
      <c r="X2986" s="3"/>
      <c r="Z2986" s="288"/>
      <c r="AA2986" s="3"/>
      <c r="AE2986" s="85"/>
    </row>
    <row r="2987" spans="23:31" ht="11.25">
      <c r="W2987" s="3"/>
      <c r="X2987" s="3"/>
      <c r="Z2987" s="288"/>
      <c r="AA2987" s="3"/>
      <c r="AE2987" s="85"/>
    </row>
    <row r="2988" spans="23:31" ht="11.25">
      <c r="W2988" s="3"/>
      <c r="X2988" s="3"/>
      <c r="Z2988" s="288"/>
      <c r="AA2988" s="3"/>
      <c r="AE2988" s="85"/>
    </row>
    <row r="2989" spans="23:31" ht="11.25">
      <c r="W2989" s="3"/>
      <c r="X2989" s="3"/>
      <c r="Z2989" s="288"/>
      <c r="AA2989" s="3"/>
      <c r="AE2989" s="85"/>
    </row>
    <row r="2990" spans="23:31" ht="11.25">
      <c r="W2990" s="3"/>
      <c r="X2990" s="3"/>
      <c r="Z2990" s="288"/>
      <c r="AA2990" s="3"/>
      <c r="AE2990" s="85"/>
    </row>
    <row r="2991" spans="23:31" ht="11.25">
      <c r="W2991" s="3"/>
      <c r="X2991" s="3"/>
      <c r="Z2991" s="288"/>
      <c r="AA2991" s="3"/>
      <c r="AE2991" s="85"/>
    </row>
    <row r="2992" spans="23:31" ht="11.25">
      <c r="W2992" s="3"/>
      <c r="X2992" s="3"/>
      <c r="Z2992" s="288"/>
      <c r="AA2992" s="3"/>
      <c r="AE2992" s="85"/>
    </row>
    <row r="2993" spans="23:31" ht="11.25">
      <c r="W2993" s="3"/>
      <c r="X2993" s="3"/>
      <c r="Z2993" s="288"/>
      <c r="AA2993" s="3"/>
      <c r="AE2993" s="85"/>
    </row>
    <row r="2994" spans="23:31" ht="11.25">
      <c r="W2994" s="3"/>
      <c r="X2994" s="3"/>
      <c r="Z2994" s="288"/>
      <c r="AA2994" s="3"/>
      <c r="AE2994" s="85"/>
    </row>
    <row r="2995" spans="23:31" ht="11.25">
      <c r="W2995" s="3"/>
      <c r="X2995" s="3"/>
      <c r="Z2995" s="288"/>
      <c r="AA2995" s="3"/>
      <c r="AE2995" s="85"/>
    </row>
    <row r="2996" spans="23:31" ht="11.25">
      <c r="W2996" s="3"/>
      <c r="X2996" s="3"/>
      <c r="Z2996" s="288"/>
      <c r="AA2996" s="3"/>
      <c r="AE2996" s="85"/>
    </row>
    <row r="2997" spans="23:31" ht="11.25">
      <c r="W2997" s="3"/>
      <c r="X2997" s="3"/>
      <c r="Z2997" s="288"/>
      <c r="AA2997" s="3"/>
      <c r="AE2997" s="85"/>
    </row>
    <row r="2998" spans="23:31" ht="11.25">
      <c r="W2998" s="3"/>
      <c r="X2998" s="3"/>
      <c r="Z2998" s="288"/>
      <c r="AA2998" s="3"/>
      <c r="AE2998" s="85"/>
    </row>
    <row r="2999" spans="23:31" ht="11.25">
      <c r="W2999" s="3"/>
      <c r="X2999" s="3"/>
      <c r="Z2999" s="288"/>
      <c r="AA2999" s="3"/>
      <c r="AE2999" s="85"/>
    </row>
    <row r="3000" spans="23:31" ht="11.25">
      <c r="W3000" s="3"/>
      <c r="X3000" s="3"/>
      <c r="Z3000" s="288"/>
      <c r="AA3000" s="3"/>
      <c r="AE3000" s="85"/>
    </row>
    <row r="3001" spans="23:31" ht="11.25">
      <c r="W3001" s="3"/>
      <c r="X3001" s="3"/>
      <c r="Z3001" s="288"/>
      <c r="AA3001" s="3"/>
      <c r="AE3001" s="85"/>
    </row>
    <row r="3002" spans="23:31" ht="11.25">
      <c r="W3002" s="3"/>
      <c r="X3002" s="3"/>
      <c r="Z3002" s="288"/>
      <c r="AA3002" s="3"/>
      <c r="AE3002" s="85"/>
    </row>
    <row r="3003" spans="23:31" ht="11.25">
      <c r="W3003" s="3"/>
      <c r="X3003" s="3"/>
      <c r="Z3003" s="288"/>
      <c r="AA3003" s="3"/>
      <c r="AE3003" s="85"/>
    </row>
    <row r="3004" spans="23:31" ht="11.25">
      <c r="W3004" s="3"/>
      <c r="X3004" s="3"/>
      <c r="Z3004" s="288"/>
      <c r="AA3004" s="3"/>
      <c r="AE3004" s="85"/>
    </row>
    <row r="3005" spans="23:31" ht="11.25">
      <c r="W3005" s="3"/>
      <c r="X3005" s="3"/>
      <c r="Z3005" s="288"/>
      <c r="AA3005" s="3"/>
      <c r="AE3005" s="85"/>
    </row>
    <row r="3006" spans="23:31" ht="11.25">
      <c r="W3006" s="3"/>
      <c r="X3006" s="3"/>
      <c r="Z3006" s="288"/>
      <c r="AA3006" s="3"/>
      <c r="AE3006" s="85"/>
    </row>
    <row r="3007" spans="23:31" ht="11.25">
      <c r="W3007" s="3"/>
      <c r="X3007" s="3"/>
      <c r="Z3007" s="288"/>
      <c r="AA3007" s="3"/>
      <c r="AE3007" s="85"/>
    </row>
    <row r="3008" spans="23:31" ht="11.25">
      <c r="W3008" s="3"/>
      <c r="X3008" s="3"/>
      <c r="Z3008" s="288"/>
      <c r="AA3008" s="3"/>
      <c r="AE3008" s="85"/>
    </row>
    <row r="3009" spans="23:31" ht="11.25">
      <c r="W3009" s="3"/>
      <c r="X3009" s="3"/>
      <c r="Z3009" s="288"/>
      <c r="AA3009" s="3"/>
      <c r="AE3009" s="85"/>
    </row>
    <row r="3010" spans="23:31" ht="11.25">
      <c r="W3010" s="3"/>
      <c r="X3010" s="3"/>
      <c r="Z3010" s="288"/>
      <c r="AA3010" s="3"/>
      <c r="AE3010" s="85"/>
    </row>
    <row r="3011" spans="23:31" ht="11.25">
      <c r="W3011" s="3"/>
      <c r="X3011" s="3"/>
      <c r="Z3011" s="288"/>
      <c r="AA3011" s="3"/>
      <c r="AE3011" s="85"/>
    </row>
    <row r="3012" spans="23:31" ht="11.25">
      <c r="W3012" s="3"/>
      <c r="X3012" s="3"/>
      <c r="Z3012" s="288"/>
      <c r="AA3012" s="3"/>
      <c r="AE3012" s="85"/>
    </row>
    <row r="3013" spans="23:31" ht="11.25">
      <c r="W3013" s="3"/>
      <c r="X3013" s="3"/>
      <c r="Z3013" s="288"/>
      <c r="AA3013" s="3"/>
      <c r="AE3013" s="85"/>
    </row>
    <row r="3014" spans="23:31" ht="11.25">
      <c r="W3014" s="3"/>
      <c r="X3014" s="3"/>
      <c r="Z3014" s="288"/>
      <c r="AA3014" s="3"/>
      <c r="AE3014" s="85"/>
    </row>
    <row r="3015" spans="23:31" ht="11.25">
      <c r="W3015" s="3"/>
      <c r="X3015" s="3"/>
      <c r="Z3015" s="288"/>
      <c r="AA3015" s="3"/>
      <c r="AE3015" s="85"/>
    </row>
    <row r="3016" spans="23:31" ht="11.25">
      <c r="W3016" s="3"/>
      <c r="X3016" s="3"/>
      <c r="Z3016" s="288"/>
      <c r="AA3016" s="3"/>
      <c r="AE3016" s="85"/>
    </row>
    <row r="3017" spans="23:31" ht="11.25">
      <c r="W3017" s="3"/>
      <c r="X3017" s="3"/>
      <c r="Z3017" s="288"/>
      <c r="AA3017" s="3"/>
      <c r="AE3017" s="85"/>
    </row>
    <row r="3018" spans="23:31" ht="11.25">
      <c r="W3018" s="3"/>
      <c r="X3018" s="3"/>
      <c r="Z3018" s="288"/>
      <c r="AA3018" s="3"/>
      <c r="AE3018" s="85"/>
    </row>
    <row r="3019" spans="23:31" ht="11.25">
      <c r="W3019" s="3"/>
      <c r="X3019" s="3"/>
      <c r="Z3019" s="288"/>
      <c r="AA3019" s="3"/>
      <c r="AE3019" s="85"/>
    </row>
    <row r="3020" spans="23:31" ht="11.25">
      <c r="W3020" s="3"/>
      <c r="X3020" s="3"/>
      <c r="Z3020" s="288"/>
      <c r="AA3020" s="3"/>
      <c r="AE3020" s="85"/>
    </row>
    <row r="3021" spans="23:31" ht="11.25">
      <c r="W3021" s="3"/>
      <c r="X3021" s="3"/>
      <c r="Z3021" s="288"/>
      <c r="AA3021" s="3"/>
      <c r="AE3021" s="85"/>
    </row>
    <row r="3022" spans="23:31" ht="11.25">
      <c r="W3022" s="3"/>
      <c r="X3022" s="3"/>
      <c r="Z3022" s="288"/>
      <c r="AA3022" s="3"/>
      <c r="AE3022" s="85"/>
    </row>
    <row r="3023" spans="23:31" ht="11.25">
      <c r="W3023" s="3"/>
      <c r="X3023" s="3"/>
      <c r="Z3023" s="288"/>
      <c r="AA3023" s="3"/>
      <c r="AE3023" s="85"/>
    </row>
    <row r="3024" spans="23:31" ht="11.25">
      <c r="W3024" s="3"/>
      <c r="X3024" s="3"/>
      <c r="Z3024" s="288"/>
      <c r="AA3024" s="3"/>
      <c r="AE3024" s="85"/>
    </row>
    <row r="3025" spans="23:31" ht="11.25">
      <c r="W3025" s="3"/>
      <c r="X3025" s="3"/>
      <c r="Z3025" s="288"/>
      <c r="AA3025" s="3"/>
      <c r="AE3025" s="85"/>
    </row>
    <row r="3026" spans="23:31" ht="11.25">
      <c r="W3026" s="3"/>
      <c r="X3026" s="3"/>
      <c r="Z3026" s="288"/>
      <c r="AA3026" s="3"/>
      <c r="AE3026" s="85"/>
    </row>
    <row r="3027" spans="23:31" ht="11.25">
      <c r="W3027" s="3"/>
      <c r="X3027" s="3"/>
      <c r="Z3027" s="288"/>
      <c r="AA3027" s="3"/>
      <c r="AE3027" s="85"/>
    </row>
    <row r="3028" spans="23:31" ht="11.25">
      <c r="W3028" s="3"/>
      <c r="X3028" s="3"/>
      <c r="Z3028" s="288"/>
      <c r="AA3028" s="3"/>
      <c r="AE3028" s="85"/>
    </row>
    <row r="3029" spans="23:31" ht="11.25">
      <c r="W3029" s="3"/>
      <c r="X3029" s="3"/>
      <c r="Z3029" s="288"/>
      <c r="AA3029" s="3"/>
      <c r="AE3029" s="85"/>
    </row>
    <row r="3030" spans="23:31" ht="11.25">
      <c r="W3030" s="3"/>
      <c r="X3030" s="3"/>
      <c r="Z3030" s="288"/>
      <c r="AA3030" s="3"/>
      <c r="AE3030" s="85"/>
    </row>
    <row r="3031" spans="23:31" ht="11.25">
      <c r="W3031" s="3"/>
      <c r="X3031" s="3"/>
      <c r="Z3031" s="288"/>
      <c r="AA3031" s="3"/>
      <c r="AE3031" s="85"/>
    </row>
    <row r="3032" spans="23:31" ht="11.25">
      <c r="W3032" s="3"/>
      <c r="X3032" s="3"/>
      <c r="Z3032" s="288"/>
      <c r="AA3032" s="3"/>
      <c r="AE3032" s="85"/>
    </row>
    <row r="3033" spans="23:31" ht="11.25">
      <c r="W3033" s="3"/>
      <c r="X3033" s="3"/>
      <c r="Z3033" s="288"/>
      <c r="AA3033" s="3"/>
      <c r="AE3033" s="85"/>
    </row>
    <row r="3034" spans="23:31" ht="11.25">
      <c r="W3034" s="3"/>
      <c r="X3034" s="3"/>
      <c r="Z3034" s="288"/>
      <c r="AA3034" s="3"/>
      <c r="AE3034" s="85"/>
    </row>
    <row r="3035" spans="23:31" ht="11.25">
      <c r="W3035" s="3"/>
      <c r="X3035" s="3"/>
      <c r="Z3035" s="288"/>
      <c r="AA3035" s="3"/>
      <c r="AE3035" s="85"/>
    </row>
    <row r="3036" spans="23:31" ht="11.25">
      <c r="W3036" s="3"/>
      <c r="X3036" s="3"/>
      <c r="Z3036" s="288"/>
      <c r="AA3036" s="3"/>
      <c r="AE3036" s="85"/>
    </row>
    <row r="3037" spans="23:31" ht="11.25">
      <c r="W3037" s="3"/>
      <c r="X3037" s="3"/>
      <c r="Z3037" s="288"/>
      <c r="AA3037" s="3"/>
      <c r="AE3037" s="85"/>
    </row>
    <row r="3038" spans="23:31" ht="11.25">
      <c r="W3038" s="3"/>
      <c r="X3038" s="3"/>
      <c r="Z3038" s="288"/>
      <c r="AA3038" s="3"/>
      <c r="AE3038" s="85"/>
    </row>
    <row r="3039" spans="23:31" ht="11.25">
      <c r="W3039" s="3"/>
      <c r="X3039" s="3"/>
      <c r="Z3039" s="288"/>
      <c r="AA3039" s="3"/>
      <c r="AE3039" s="85"/>
    </row>
    <row r="3040" spans="23:31" ht="11.25">
      <c r="W3040" s="3"/>
      <c r="X3040" s="3"/>
      <c r="Z3040" s="288"/>
      <c r="AA3040" s="3"/>
      <c r="AE3040" s="85"/>
    </row>
    <row r="3041" spans="23:31" ht="11.25">
      <c r="W3041" s="3"/>
      <c r="X3041" s="3"/>
      <c r="Z3041" s="288"/>
      <c r="AA3041" s="3"/>
      <c r="AE3041" s="85"/>
    </row>
    <row r="3042" spans="23:31" ht="11.25">
      <c r="W3042" s="3"/>
      <c r="X3042" s="3"/>
      <c r="Z3042" s="288"/>
      <c r="AA3042" s="3"/>
      <c r="AE3042" s="85"/>
    </row>
    <row r="3043" spans="23:31" ht="11.25">
      <c r="W3043" s="3"/>
      <c r="X3043" s="3"/>
      <c r="Z3043" s="288"/>
      <c r="AA3043" s="3"/>
      <c r="AE3043" s="85"/>
    </row>
    <row r="3044" spans="23:31" ht="11.25">
      <c r="W3044" s="3"/>
      <c r="X3044" s="3"/>
      <c r="Z3044" s="288"/>
      <c r="AA3044" s="3"/>
      <c r="AE3044" s="85"/>
    </row>
    <row r="3045" spans="23:31" ht="11.25">
      <c r="W3045" s="3"/>
      <c r="X3045" s="3"/>
      <c r="Z3045" s="288"/>
      <c r="AA3045" s="3"/>
      <c r="AE3045" s="85"/>
    </row>
    <row r="3046" spans="23:31" ht="11.25">
      <c r="W3046" s="3"/>
      <c r="X3046" s="3"/>
      <c r="Z3046" s="288"/>
      <c r="AA3046" s="3"/>
      <c r="AE3046" s="85"/>
    </row>
    <row r="3047" spans="23:31" ht="11.25">
      <c r="W3047" s="3"/>
      <c r="X3047" s="3"/>
      <c r="Z3047" s="288"/>
      <c r="AA3047" s="3"/>
      <c r="AE3047" s="85"/>
    </row>
    <row r="3048" spans="23:31" ht="11.25">
      <c r="W3048" s="3"/>
      <c r="X3048" s="3"/>
      <c r="Z3048" s="288"/>
      <c r="AA3048" s="3"/>
      <c r="AE3048" s="85"/>
    </row>
    <row r="3049" spans="23:31" ht="11.25">
      <c r="W3049" s="3"/>
      <c r="X3049" s="3"/>
      <c r="Z3049" s="288"/>
      <c r="AA3049" s="3"/>
      <c r="AE3049" s="85"/>
    </row>
    <row r="3050" spans="23:31" ht="11.25">
      <c r="W3050" s="3"/>
      <c r="X3050" s="3"/>
      <c r="Z3050" s="288"/>
      <c r="AA3050" s="3"/>
      <c r="AE3050" s="85"/>
    </row>
    <row r="3051" spans="23:31" ht="11.25">
      <c r="W3051" s="3"/>
      <c r="X3051" s="3"/>
      <c r="Z3051" s="288"/>
      <c r="AA3051" s="3"/>
      <c r="AE3051" s="85"/>
    </row>
    <row r="3052" spans="23:31" ht="11.25">
      <c r="W3052" s="3"/>
      <c r="X3052" s="3"/>
      <c r="Z3052" s="288"/>
      <c r="AA3052" s="3"/>
      <c r="AE3052" s="85"/>
    </row>
    <row r="3053" spans="23:31" ht="11.25">
      <c r="W3053" s="3"/>
      <c r="X3053" s="3"/>
      <c r="Z3053" s="288"/>
      <c r="AA3053" s="3"/>
      <c r="AE3053" s="85"/>
    </row>
    <row r="3054" spans="23:31" ht="11.25">
      <c r="W3054" s="3"/>
      <c r="X3054" s="3"/>
      <c r="Z3054" s="288"/>
      <c r="AA3054" s="3"/>
      <c r="AE3054" s="85"/>
    </row>
    <row r="3055" spans="23:31" ht="11.25">
      <c r="W3055" s="3"/>
      <c r="X3055" s="3"/>
      <c r="Z3055" s="288"/>
      <c r="AA3055" s="3"/>
      <c r="AE3055" s="85"/>
    </row>
    <row r="3056" spans="23:31" ht="11.25">
      <c r="W3056" s="3"/>
      <c r="X3056" s="3"/>
      <c r="Z3056" s="288"/>
      <c r="AA3056" s="3"/>
      <c r="AE3056" s="85"/>
    </row>
    <row r="3057" spans="23:31" ht="11.25">
      <c r="W3057" s="3"/>
      <c r="X3057" s="3"/>
      <c r="Z3057" s="288"/>
      <c r="AA3057" s="3"/>
      <c r="AE3057" s="85"/>
    </row>
    <row r="3058" spans="23:31" ht="11.25">
      <c r="W3058" s="3"/>
      <c r="X3058" s="3"/>
      <c r="Z3058" s="288"/>
      <c r="AA3058" s="3"/>
      <c r="AE3058" s="85"/>
    </row>
    <row r="3059" spans="23:31" ht="11.25">
      <c r="W3059" s="3"/>
      <c r="X3059" s="3"/>
      <c r="Z3059" s="288"/>
      <c r="AA3059" s="3"/>
      <c r="AE3059" s="85"/>
    </row>
    <row r="3060" spans="23:31" ht="11.25">
      <c r="W3060" s="3"/>
      <c r="X3060" s="3"/>
      <c r="Z3060" s="288"/>
      <c r="AA3060" s="3"/>
      <c r="AE3060" s="85"/>
    </row>
    <row r="3061" spans="23:31" ht="11.25">
      <c r="W3061" s="3"/>
      <c r="X3061" s="3"/>
      <c r="Z3061" s="288"/>
      <c r="AA3061" s="3"/>
      <c r="AE3061" s="85"/>
    </row>
    <row r="3062" spans="23:31" ht="11.25">
      <c r="W3062" s="3"/>
      <c r="X3062" s="3"/>
      <c r="Z3062" s="288"/>
      <c r="AA3062" s="3"/>
      <c r="AE3062" s="85"/>
    </row>
    <row r="3063" spans="23:31" ht="11.25">
      <c r="W3063" s="3"/>
      <c r="X3063" s="3"/>
      <c r="Z3063" s="288"/>
      <c r="AA3063" s="3"/>
      <c r="AE3063" s="85"/>
    </row>
    <row r="3064" spans="23:31" ht="11.25">
      <c r="W3064" s="3"/>
      <c r="X3064" s="3"/>
      <c r="Z3064" s="288"/>
      <c r="AA3064" s="3"/>
      <c r="AE3064" s="85"/>
    </row>
    <row r="3065" spans="23:31" ht="11.25">
      <c r="W3065" s="3"/>
      <c r="X3065" s="3"/>
      <c r="Z3065" s="288"/>
      <c r="AA3065" s="3"/>
      <c r="AE3065" s="85"/>
    </row>
    <row r="3066" spans="23:31" ht="11.25">
      <c r="W3066" s="3"/>
      <c r="X3066" s="3"/>
      <c r="Z3066" s="288"/>
      <c r="AA3066" s="3"/>
      <c r="AE3066" s="85"/>
    </row>
    <row r="3067" spans="23:31" ht="11.25">
      <c r="W3067" s="3"/>
      <c r="X3067" s="3"/>
      <c r="Z3067" s="288"/>
      <c r="AA3067" s="3"/>
      <c r="AE3067" s="85"/>
    </row>
    <row r="3068" spans="23:31" ht="11.25">
      <c r="W3068" s="3"/>
      <c r="X3068" s="3"/>
      <c r="Z3068" s="288"/>
      <c r="AA3068" s="3"/>
      <c r="AE3068" s="85"/>
    </row>
    <row r="3069" spans="23:31" ht="11.25">
      <c r="W3069" s="3"/>
      <c r="X3069" s="3"/>
      <c r="Z3069" s="288"/>
      <c r="AA3069" s="3"/>
      <c r="AE3069" s="85"/>
    </row>
    <row r="3070" spans="23:31" ht="11.25">
      <c r="W3070" s="3"/>
      <c r="X3070" s="3"/>
      <c r="Z3070" s="288"/>
      <c r="AA3070" s="3"/>
      <c r="AE3070" s="85"/>
    </row>
    <row r="3071" spans="23:31" ht="11.25">
      <c r="W3071" s="3"/>
      <c r="X3071" s="3"/>
      <c r="Z3071" s="288"/>
      <c r="AA3071" s="3"/>
      <c r="AE3071" s="85"/>
    </row>
    <row r="3072" spans="23:31" ht="11.25">
      <c r="W3072" s="3"/>
      <c r="X3072" s="3"/>
      <c r="Z3072" s="288"/>
      <c r="AA3072" s="3"/>
      <c r="AE3072" s="85"/>
    </row>
    <row r="3073" spans="23:31" ht="11.25">
      <c r="W3073" s="3"/>
      <c r="X3073" s="3"/>
      <c r="Z3073" s="288"/>
      <c r="AA3073" s="3"/>
      <c r="AE3073" s="85"/>
    </row>
    <row r="3074" spans="23:31" ht="11.25">
      <c r="W3074" s="3"/>
      <c r="X3074" s="3"/>
      <c r="Z3074" s="288"/>
      <c r="AA3074" s="3"/>
      <c r="AE3074" s="85"/>
    </row>
    <row r="3075" spans="23:31" ht="11.25">
      <c r="W3075" s="3"/>
      <c r="X3075" s="3"/>
      <c r="Z3075" s="288"/>
      <c r="AA3075" s="3"/>
      <c r="AE3075" s="85"/>
    </row>
    <row r="3076" spans="23:31" ht="11.25">
      <c r="W3076" s="3"/>
      <c r="X3076" s="3"/>
      <c r="Z3076" s="288"/>
      <c r="AA3076" s="3"/>
      <c r="AE3076" s="85"/>
    </row>
    <row r="3077" spans="23:31" ht="11.25">
      <c r="W3077" s="3"/>
      <c r="X3077" s="3"/>
      <c r="Z3077" s="288"/>
      <c r="AA3077" s="3"/>
      <c r="AE3077" s="85"/>
    </row>
    <row r="3078" spans="23:31" ht="11.25">
      <c r="W3078" s="3"/>
      <c r="X3078" s="3"/>
      <c r="Z3078" s="288"/>
      <c r="AA3078" s="3"/>
      <c r="AE3078" s="85"/>
    </row>
    <row r="3079" spans="23:31" ht="11.25">
      <c r="W3079" s="3"/>
      <c r="X3079" s="3"/>
      <c r="Z3079" s="288"/>
      <c r="AA3079" s="3"/>
      <c r="AE3079" s="85"/>
    </row>
    <row r="3080" spans="23:31" ht="11.25">
      <c r="W3080" s="3"/>
      <c r="X3080" s="3"/>
      <c r="Z3080" s="288"/>
      <c r="AA3080" s="3"/>
      <c r="AE3080" s="85"/>
    </row>
    <row r="3081" spans="23:31" ht="11.25">
      <c r="W3081" s="3"/>
      <c r="X3081" s="3"/>
      <c r="Z3081" s="288"/>
      <c r="AA3081" s="3"/>
      <c r="AE3081" s="85"/>
    </row>
    <row r="3082" spans="23:31" ht="11.25">
      <c r="W3082" s="3"/>
      <c r="X3082" s="3"/>
      <c r="Z3082" s="288"/>
      <c r="AA3082" s="3"/>
      <c r="AE3082" s="85"/>
    </row>
    <row r="3083" spans="23:31" ht="11.25">
      <c r="W3083" s="3"/>
      <c r="X3083" s="3"/>
      <c r="Z3083" s="288"/>
      <c r="AA3083" s="3"/>
      <c r="AE3083" s="85"/>
    </row>
    <row r="3084" spans="23:31" ht="11.25">
      <c r="W3084" s="3"/>
      <c r="X3084" s="3"/>
      <c r="Z3084" s="288"/>
      <c r="AA3084" s="3"/>
      <c r="AE3084" s="85"/>
    </row>
    <row r="3085" spans="23:31" ht="11.25">
      <c r="W3085" s="3"/>
      <c r="X3085" s="3"/>
      <c r="Z3085" s="288"/>
      <c r="AA3085" s="3"/>
      <c r="AE3085" s="85"/>
    </row>
    <row r="3086" spans="23:31" ht="11.25">
      <c r="W3086" s="3"/>
      <c r="X3086" s="3"/>
      <c r="Z3086" s="288"/>
      <c r="AA3086" s="3"/>
      <c r="AE3086" s="85"/>
    </row>
    <row r="3087" spans="23:31" ht="11.25">
      <c r="W3087" s="3"/>
      <c r="X3087" s="3"/>
      <c r="Z3087" s="288"/>
      <c r="AA3087" s="3"/>
      <c r="AE3087" s="85"/>
    </row>
    <row r="3088" spans="23:31" ht="11.25">
      <c r="W3088" s="3"/>
      <c r="X3088" s="3"/>
      <c r="Z3088" s="288"/>
      <c r="AA3088" s="3"/>
      <c r="AE3088" s="85"/>
    </row>
    <row r="3089" spans="23:31" ht="11.25">
      <c r="W3089" s="3"/>
      <c r="X3089" s="3"/>
      <c r="Z3089" s="288"/>
      <c r="AA3089" s="3"/>
      <c r="AE3089" s="85"/>
    </row>
    <row r="3090" spans="23:31" ht="11.25">
      <c r="W3090" s="3"/>
      <c r="X3090" s="3"/>
      <c r="Z3090" s="288"/>
      <c r="AA3090" s="3"/>
      <c r="AE3090" s="85"/>
    </row>
    <row r="3091" spans="23:31" ht="11.25">
      <c r="W3091" s="3"/>
      <c r="X3091" s="3"/>
      <c r="Z3091" s="288"/>
      <c r="AA3091" s="3"/>
      <c r="AE3091" s="85"/>
    </row>
    <row r="3092" spans="23:31" ht="11.25">
      <c r="W3092" s="3"/>
      <c r="X3092" s="3"/>
      <c r="Z3092" s="288"/>
      <c r="AA3092" s="3"/>
      <c r="AE3092" s="85"/>
    </row>
    <row r="3093" spans="23:31" ht="11.25">
      <c r="W3093" s="3"/>
      <c r="X3093" s="3"/>
      <c r="Z3093" s="288"/>
      <c r="AA3093" s="3"/>
      <c r="AE3093" s="85"/>
    </row>
    <row r="3094" spans="23:31" ht="11.25">
      <c r="W3094" s="3"/>
      <c r="X3094" s="3"/>
      <c r="Z3094" s="288"/>
      <c r="AA3094" s="3"/>
      <c r="AE3094" s="85"/>
    </row>
    <row r="3095" spans="23:31" ht="11.25">
      <c r="W3095" s="3"/>
      <c r="X3095" s="3"/>
      <c r="Z3095" s="288"/>
      <c r="AA3095" s="3"/>
      <c r="AE3095" s="85"/>
    </row>
    <row r="3096" spans="23:31" ht="11.25">
      <c r="W3096" s="3"/>
      <c r="X3096" s="3"/>
      <c r="Z3096" s="288"/>
      <c r="AA3096" s="3"/>
      <c r="AE3096" s="85"/>
    </row>
    <row r="3097" spans="23:31" ht="11.25">
      <c r="W3097" s="3"/>
      <c r="X3097" s="3"/>
      <c r="Z3097" s="288"/>
      <c r="AA3097" s="3"/>
      <c r="AE3097" s="85"/>
    </row>
    <row r="3098" spans="23:31" ht="11.25">
      <c r="W3098" s="3"/>
      <c r="X3098" s="3"/>
      <c r="Z3098" s="288"/>
      <c r="AA3098" s="3"/>
      <c r="AE3098" s="85"/>
    </row>
    <row r="3099" spans="23:31" ht="11.25">
      <c r="W3099" s="3"/>
      <c r="X3099" s="3"/>
      <c r="Z3099" s="288"/>
      <c r="AA3099" s="3"/>
      <c r="AE3099" s="85"/>
    </row>
    <row r="3100" spans="23:31" ht="11.25">
      <c r="W3100" s="3"/>
      <c r="X3100" s="3"/>
      <c r="Z3100" s="288"/>
      <c r="AA3100" s="3"/>
      <c r="AE3100" s="85"/>
    </row>
    <row r="3101" spans="23:31" ht="11.25">
      <c r="W3101" s="3"/>
      <c r="X3101" s="3"/>
      <c r="Z3101" s="288"/>
      <c r="AA3101" s="3"/>
      <c r="AE3101" s="85"/>
    </row>
    <row r="3102" spans="23:31" ht="11.25">
      <c r="W3102" s="3"/>
      <c r="X3102" s="3"/>
      <c r="Z3102" s="288"/>
      <c r="AA3102" s="3"/>
      <c r="AE3102" s="85"/>
    </row>
    <row r="3103" spans="23:31" ht="11.25">
      <c r="W3103" s="3"/>
      <c r="X3103" s="3"/>
      <c r="Z3103" s="288"/>
      <c r="AA3103" s="3"/>
      <c r="AE3103" s="85"/>
    </row>
    <row r="3104" spans="23:31" ht="11.25">
      <c r="W3104" s="3"/>
      <c r="X3104" s="3"/>
      <c r="Z3104" s="288"/>
      <c r="AA3104" s="3"/>
      <c r="AE3104" s="85"/>
    </row>
    <row r="3105" spans="23:31" ht="11.25">
      <c r="W3105" s="3"/>
      <c r="X3105" s="3"/>
      <c r="Z3105" s="288"/>
      <c r="AA3105" s="3"/>
      <c r="AE3105" s="85"/>
    </row>
    <row r="3106" spans="23:31" ht="11.25">
      <c r="W3106" s="3"/>
      <c r="X3106" s="3"/>
      <c r="Z3106" s="288"/>
      <c r="AA3106" s="3"/>
      <c r="AE3106" s="85"/>
    </row>
    <row r="3107" spans="23:31" ht="11.25">
      <c r="W3107" s="3"/>
      <c r="X3107" s="3"/>
      <c r="Z3107" s="288"/>
      <c r="AA3107" s="3"/>
      <c r="AE3107" s="85"/>
    </row>
    <row r="3108" spans="23:31" ht="11.25">
      <c r="W3108" s="3"/>
      <c r="X3108" s="3"/>
      <c r="Z3108" s="288"/>
      <c r="AA3108" s="3"/>
      <c r="AE3108" s="85"/>
    </row>
    <row r="3109" spans="23:31" ht="11.25">
      <c r="W3109" s="3"/>
      <c r="X3109" s="3"/>
      <c r="Z3109" s="288"/>
      <c r="AA3109" s="3"/>
      <c r="AE3109" s="85"/>
    </row>
    <row r="3110" spans="23:31" ht="11.25">
      <c r="W3110" s="3"/>
      <c r="X3110" s="3"/>
      <c r="Z3110" s="288"/>
      <c r="AA3110" s="3"/>
      <c r="AE3110" s="85"/>
    </row>
    <row r="3111" spans="23:31" ht="11.25">
      <c r="W3111" s="3"/>
      <c r="X3111" s="3"/>
      <c r="Z3111" s="288"/>
      <c r="AA3111" s="3"/>
      <c r="AE3111" s="85"/>
    </row>
    <row r="3112" spans="23:31" ht="11.25">
      <c r="W3112" s="3"/>
      <c r="X3112" s="3"/>
      <c r="Z3112" s="288"/>
      <c r="AA3112" s="3"/>
      <c r="AE3112" s="85"/>
    </row>
    <row r="3113" spans="23:31" ht="11.25">
      <c r="W3113" s="3"/>
      <c r="X3113" s="3"/>
      <c r="Z3113" s="288"/>
      <c r="AA3113" s="3"/>
      <c r="AE3113" s="85"/>
    </row>
    <row r="3114" spans="23:31" ht="11.25">
      <c r="W3114" s="3"/>
      <c r="X3114" s="3"/>
      <c r="Z3114" s="288"/>
      <c r="AA3114" s="3"/>
      <c r="AE3114" s="85"/>
    </row>
    <row r="3115" spans="23:31" ht="11.25">
      <c r="W3115" s="3"/>
      <c r="X3115" s="3"/>
      <c r="Z3115" s="288"/>
      <c r="AA3115" s="3"/>
      <c r="AE3115" s="85"/>
    </row>
    <row r="3116" spans="23:31" ht="11.25">
      <c r="W3116" s="3"/>
      <c r="X3116" s="3"/>
      <c r="Z3116" s="288"/>
      <c r="AA3116" s="3"/>
      <c r="AE3116" s="85"/>
    </row>
    <row r="3117" spans="23:31" ht="11.25">
      <c r="W3117" s="3"/>
      <c r="X3117" s="3"/>
      <c r="Z3117" s="288"/>
      <c r="AA3117" s="3"/>
      <c r="AE3117" s="85"/>
    </row>
    <row r="3118" spans="23:31" ht="11.25">
      <c r="W3118" s="3"/>
      <c r="X3118" s="3"/>
      <c r="Z3118" s="288"/>
      <c r="AA3118" s="3"/>
      <c r="AE3118" s="85"/>
    </row>
    <row r="3119" spans="23:31" ht="11.25">
      <c r="W3119" s="3"/>
      <c r="X3119" s="3"/>
      <c r="Z3119" s="288"/>
      <c r="AA3119" s="3"/>
      <c r="AE3119" s="85"/>
    </row>
    <row r="3120" spans="23:31" ht="11.25">
      <c r="W3120" s="3"/>
      <c r="X3120" s="3"/>
      <c r="Z3120" s="288"/>
      <c r="AA3120" s="3"/>
      <c r="AE3120" s="85"/>
    </row>
    <row r="3121" spans="23:31" ht="11.25">
      <c r="W3121" s="3"/>
      <c r="X3121" s="3"/>
      <c r="Z3121" s="288"/>
      <c r="AA3121" s="3"/>
      <c r="AE3121" s="85"/>
    </row>
    <row r="3122" spans="23:31" ht="11.25">
      <c r="W3122" s="3"/>
      <c r="X3122" s="3"/>
      <c r="Z3122" s="288"/>
      <c r="AA3122" s="3"/>
      <c r="AE3122" s="85"/>
    </row>
    <row r="3123" spans="23:31" ht="11.25">
      <c r="W3123" s="3"/>
      <c r="X3123" s="3"/>
      <c r="Z3123" s="288"/>
      <c r="AA3123" s="3"/>
      <c r="AE3123" s="85"/>
    </row>
    <row r="3124" spans="23:31" ht="11.25">
      <c r="W3124" s="3"/>
      <c r="X3124" s="3"/>
      <c r="Z3124" s="288"/>
      <c r="AA3124" s="3"/>
      <c r="AE3124" s="85"/>
    </row>
    <row r="3125" spans="23:31" ht="11.25">
      <c r="W3125" s="3"/>
      <c r="X3125" s="3"/>
      <c r="Z3125" s="288"/>
      <c r="AA3125" s="3"/>
      <c r="AE3125" s="85"/>
    </row>
    <row r="3126" spans="23:31" ht="11.25">
      <c r="W3126" s="3"/>
      <c r="X3126" s="3"/>
      <c r="Z3126" s="288"/>
      <c r="AA3126" s="3"/>
      <c r="AE3126" s="85"/>
    </row>
    <row r="3127" spans="23:31" ht="11.25">
      <c r="W3127" s="3"/>
      <c r="X3127" s="3"/>
      <c r="Z3127" s="288"/>
      <c r="AA3127" s="3"/>
      <c r="AE3127" s="85"/>
    </row>
    <row r="3128" spans="23:31" ht="11.25">
      <c r="W3128" s="3"/>
      <c r="X3128" s="3"/>
      <c r="Z3128" s="288"/>
      <c r="AA3128" s="3"/>
      <c r="AE3128" s="85"/>
    </row>
    <row r="3129" spans="23:31" ht="11.25">
      <c r="W3129" s="3"/>
      <c r="X3129" s="3"/>
      <c r="Z3129" s="288"/>
      <c r="AA3129" s="3"/>
      <c r="AE3129" s="85"/>
    </row>
    <row r="3130" spans="23:31" ht="11.25">
      <c r="W3130" s="3"/>
      <c r="X3130" s="3"/>
      <c r="Z3130" s="288"/>
      <c r="AA3130" s="3"/>
      <c r="AE3130" s="85"/>
    </row>
    <row r="3131" spans="23:31" ht="11.25">
      <c r="W3131" s="3"/>
      <c r="X3131" s="3"/>
      <c r="Z3131" s="288"/>
      <c r="AA3131" s="3"/>
      <c r="AE3131" s="85"/>
    </row>
    <row r="3132" spans="23:31" ht="11.25">
      <c r="W3132" s="3"/>
      <c r="X3132" s="3"/>
      <c r="Z3132" s="288"/>
      <c r="AA3132" s="3"/>
      <c r="AE3132" s="85"/>
    </row>
    <row r="3133" spans="23:31" ht="11.25">
      <c r="W3133" s="3"/>
      <c r="X3133" s="3"/>
      <c r="Z3133" s="288"/>
      <c r="AA3133" s="3"/>
      <c r="AE3133" s="85"/>
    </row>
    <row r="3134" spans="23:31" ht="11.25">
      <c r="W3134" s="3"/>
      <c r="X3134" s="3"/>
      <c r="Z3134" s="288"/>
      <c r="AA3134" s="3"/>
      <c r="AE3134" s="85"/>
    </row>
    <row r="3135" spans="23:31" ht="11.25">
      <c r="W3135" s="3"/>
      <c r="X3135" s="3"/>
      <c r="Z3135" s="288"/>
      <c r="AA3135" s="3"/>
      <c r="AE3135" s="85"/>
    </row>
    <row r="3136" spans="23:31" ht="11.25">
      <c r="W3136" s="3"/>
      <c r="X3136" s="3"/>
      <c r="Z3136" s="288"/>
      <c r="AA3136" s="3"/>
      <c r="AE3136" s="85"/>
    </row>
    <row r="3137" spans="23:31" ht="11.25">
      <c r="W3137" s="3"/>
      <c r="X3137" s="3"/>
      <c r="Z3137" s="288"/>
      <c r="AA3137" s="3"/>
      <c r="AE3137" s="85"/>
    </row>
    <row r="3138" spans="23:31" ht="11.25">
      <c r="W3138" s="3"/>
      <c r="X3138" s="3"/>
      <c r="Z3138" s="288"/>
      <c r="AA3138" s="3"/>
      <c r="AE3138" s="85"/>
    </row>
    <row r="3139" spans="23:31" ht="11.25">
      <c r="W3139" s="3"/>
      <c r="X3139" s="3"/>
      <c r="Z3139" s="288"/>
      <c r="AA3139" s="3"/>
      <c r="AE3139" s="85"/>
    </row>
    <row r="3140" spans="23:31" ht="11.25">
      <c r="W3140" s="3"/>
      <c r="X3140" s="3"/>
      <c r="Z3140" s="288"/>
      <c r="AA3140" s="3"/>
      <c r="AE3140" s="85"/>
    </row>
    <row r="3141" spans="23:31" ht="11.25">
      <c r="W3141" s="3"/>
      <c r="X3141" s="3"/>
      <c r="Z3141" s="288"/>
      <c r="AA3141" s="3"/>
      <c r="AE3141" s="85"/>
    </row>
    <row r="3142" spans="23:31" ht="11.25">
      <c r="W3142" s="3"/>
      <c r="X3142" s="3"/>
      <c r="Z3142" s="288"/>
      <c r="AA3142" s="3"/>
      <c r="AE3142" s="85"/>
    </row>
    <row r="3143" spans="23:31" ht="11.25">
      <c r="W3143" s="3"/>
      <c r="X3143" s="3"/>
      <c r="Z3143" s="288"/>
      <c r="AA3143" s="3"/>
      <c r="AE3143" s="85"/>
    </row>
    <row r="3144" spans="23:31" ht="11.25">
      <c r="W3144" s="3"/>
      <c r="X3144" s="3"/>
      <c r="Z3144" s="288"/>
      <c r="AA3144" s="3"/>
      <c r="AE3144" s="85"/>
    </row>
    <row r="3145" spans="23:31" ht="11.25">
      <c r="W3145" s="3"/>
      <c r="X3145" s="3"/>
      <c r="Z3145" s="288"/>
      <c r="AA3145" s="3"/>
      <c r="AE3145" s="85"/>
    </row>
    <row r="3146" spans="23:31" ht="11.25">
      <c r="W3146" s="3"/>
      <c r="X3146" s="3"/>
      <c r="Z3146" s="288"/>
      <c r="AA3146" s="3"/>
      <c r="AE3146" s="85"/>
    </row>
    <row r="3147" spans="23:31" ht="11.25">
      <c r="W3147" s="3"/>
      <c r="X3147" s="3"/>
      <c r="Z3147" s="288"/>
      <c r="AA3147" s="3"/>
      <c r="AE3147" s="85"/>
    </row>
    <row r="3148" spans="23:31" ht="11.25">
      <c r="W3148" s="3"/>
      <c r="X3148" s="3"/>
      <c r="Z3148" s="288"/>
      <c r="AA3148" s="3"/>
      <c r="AE3148" s="85"/>
    </row>
    <row r="3149" spans="23:31" ht="11.25">
      <c r="W3149" s="3"/>
      <c r="X3149" s="3"/>
      <c r="Z3149" s="288"/>
      <c r="AA3149" s="3"/>
      <c r="AE3149" s="85"/>
    </row>
    <row r="3150" spans="23:31" ht="11.25">
      <c r="W3150" s="3"/>
      <c r="X3150" s="3"/>
      <c r="Z3150" s="288"/>
      <c r="AA3150" s="3"/>
      <c r="AE3150" s="85"/>
    </row>
    <row r="3151" spans="23:31" ht="11.25">
      <c r="W3151" s="3"/>
      <c r="X3151" s="3"/>
      <c r="Z3151" s="288"/>
      <c r="AA3151" s="3"/>
      <c r="AE3151" s="85"/>
    </row>
    <row r="3152" spans="23:31" ht="11.25">
      <c r="W3152" s="3"/>
      <c r="X3152" s="3"/>
      <c r="Z3152" s="288"/>
      <c r="AA3152" s="3"/>
      <c r="AE3152" s="85"/>
    </row>
    <row r="3153" spans="23:31" ht="11.25">
      <c r="W3153" s="3"/>
      <c r="X3153" s="3"/>
      <c r="Z3153" s="288"/>
      <c r="AA3153" s="3"/>
      <c r="AE3153" s="85"/>
    </row>
    <row r="3154" spans="23:31" ht="11.25">
      <c r="W3154" s="3"/>
      <c r="X3154" s="3"/>
      <c r="Z3154" s="288"/>
      <c r="AA3154" s="3"/>
      <c r="AE3154" s="85"/>
    </row>
    <row r="3155" spans="23:31" ht="11.25">
      <c r="W3155" s="3"/>
      <c r="X3155" s="3"/>
      <c r="Z3155" s="288"/>
      <c r="AA3155" s="3"/>
      <c r="AE3155" s="85"/>
    </row>
    <row r="3156" spans="23:31" ht="11.25">
      <c r="W3156" s="3"/>
      <c r="X3156" s="3"/>
      <c r="Z3156" s="288"/>
      <c r="AA3156" s="3"/>
      <c r="AE3156" s="85"/>
    </row>
    <row r="3157" spans="23:31" ht="11.25">
      <c r="W3157" s="3"/>
      <c r="X3157" s="3"/>
      <c r="Z3157" s="288"/>
      <c r="AA3157" s="3"/>
      <c r="AE3157" s="85"/>
    </row>
    <row r="3158" spans="23:31" ht="11.25">
      <c r="W3158" s="3"/>
      <c r="X3158" s="3"/>
      <c r="Z3158" s="288"/>
      <c r="AA3158" s="3"/>
      <c r="AE3158" s="85"/>
    </row>
    <row r="3159" spans="23:31" ht="11.25">
      <c r="W3159" s="3"/>
      <c r="X3159" s="3"/>
      <c r="Z3159" s="288"/>
      <c r="AA3159" s="3"/>
      <c r="AE3159" s="85"/>
    </row>
    <row r="3160" spans="23:31" ht="11.25">
      <c r="W3160" s="3"/>
      <c r="X3160" s="3"/>
      <c r="Z3160" s="288"/>
      <c r="AA3160" s="3"/>
      <c r="AE3160" s="85"/>
    </row>
    <row r="3161" spans="23:31" ht="11.25">
      <c r="W3161" s="3"/>
      <c r="X3161" s="3"/>
      <c r="Z3161" s="288"/>
      <c r="AA3161" s="3"/>
      <c r="AE3161" s="85"/>
    </row>
    <row r="3162" spans="23:31" ht="11.25">
      <c r="W3162" s="3"/>
      <c r="X3162" s="3"/>
      <c r="Z3162" s="288"/>
      <c r="AA3162" s="3"/>
      <c r="AE3162" s="85"/>
    </row>
    <row r="3163" spans="23:31" ht="11.25">
      <c r="W3163" s="3"/>
      <c r="X3163" s="3"/>
      <c r="Z3163" s="288"/>
      <c r="AA3163" s="3"/>
      <c r="AE3163" s="85"/>
    </row>
    <row r="3164" spans="23:31" ht="11.25">
      <c r="W3164" s="3"/>
      <c r="X3164" s="3"/>
      <c r="Z3164" s="288"/>
      <c r="AA3164" s="3"/>
      <c r="AE3164" s="85"/>
    </row>
    <row r="3165" spans="23:31" ht="11.25">
      <c r="W3165" s="3"/>
      <c r="X3165" s="3"/>
      <c r="Z3165" s="288"/>
      <c r="AA3165" s="3"/>
      <c r="AE3165" s="85"/>
    </row>
    <row r="3166" spans="23:31" ht="11.25">
      <c r="W3166" s="3"/>
      <c r="X3166" s="3"/>
      <c r="Z3166" s="288"/>
      <c r="AA3166" s="3"/>
      <c r="AE3166" s="85"/>
    </row>
    <row r="3167" spans="23:31" ht="11.25">
      <c r="W3167" s="3"/>
      <c r="X3167" s="3"/>
      <c r="Z3167" s="288"/>
      <c r="AA3167" s="3"/>
      <c r="AE3167" s="85"/>
    </row>
    <row r="3168" spans="23:31" ht="11.25">
      <c r="W3168" s="3"/>
      <c r="X3168" s="3"/>
      <c r="Z3168" s="288"/>
      <c r="AA3168" s="3"/>
      <c r="AE3168" s="85"/>
    </row>
    <row r="3169" spans="23:31" ht="11.25">
      <c r="W3169" s="3"/>
      <c r="X3169" s="3"/>
      <c r="Z3169" s="288"/>
      <c r="AA3169" s="3"/>
      <c r="AE3169" s="85"/>
    </row>
    <row r="3170" spans="23:31" ht="11.25">
      <c r="W3170" s="3"/>
      <c r="X3170" s="3"/>
      <c r="Z3170" s="288"/>
      <c r="AA3170" s="3"/>
      <c r="AE3170" s="85"/>
    </row>
    <row r="3171" spans="23:31" ht="11.25">
      <c r="W3171" s="3"/>
      <c r="X3171" s="3"/>
      <c r="Z3171" s="288"/>
      <c r="AA3171" s="3"/>
      <c r="AE3171" s="85"/>
    </row>
    <row r="3172" spans="23:31" ht="11.25">
      <c r="W3172" s="3"/>
      <c r="X3172" s="3"/>
      <c r="Z3172" s="288"/>
      <c r="AA3172" s="3"/>
      <c r="AE3172" s="85"/>
    </row>
    <row r="3173" spans="23:31" ht="11.25">
      <c r="W3173" s="3"/>
      <c r="X3173" s="3"/>
      <c r="Z3173" s="288"/>
      <c r="AA3173" s="3"/>
      <c r="AE3173" s="85"/>
    </row>
    <row r="3174" spans="23:31" ht="11.25">
      <c r="W3174" s="3"/>
      <c r="X3174" s="3"/>
      <c r="Z3174" s="288"/>
      <c r="AA3174" s="3"/>
      <c r="AE3174" s="85"/>
    </row>
    <row r="3175" spans="23:31" ht="11.25">
      <c r="W3175" s="3"/>
      <c r="X3175" s="3"/>
      <c r="Z3175" s="288"/>
      <c r="AA3175" s="3"/>
      <c r="AE3175" s="85"/>
    </row>
    <row r="3176" spans="23:31" ht="11.25">
      <c r="W3176" s="3"/>
      <c r="X3176" s="3"/>
      <c r="Z3176" s="288"/>
      <c r="AA3176" s="3"/>
      <c r="AE3176" s="85"/>
    </row>
    <row r="3177" spans="23:31" ht="11.25">
      <c r="W3177" s="3"/>
      <c r="X3177" s="3"/>
      <c r="Z3177" s="288"/>
      <c r="AA3177" s="3"/>
      <c r="AE3177" s="85"/>
    </row>
    <row r="3178" spans="23:31" ht="11.25">
      <c r="W3178" s="3"/>
      <c r="X3178" s="3"/>
      <c r="Z3178" s="288"/>
      <c r="AA3178" s="3"/>
      <c r="AE3178" s="85"/>
    </row>
    <row r="3179" spans="23:31" ht="11.25">
      <c r="W3179" s="3"/>
      <c r="X3179" s="3"/>
      <c r="Z3179" s="288"/>
      <c r="AA3179" s="3"/>
      <c r="AE3179" s="85"/>
    </row>
    <row r="3180" spans="23:31" ht="11.25">
      <c r="W3180" s="3"/>
      <c r="X3180" s="3"/>
      <c r="Z3180" s="288"/>
      <c r="AA3180" s="3"/>
      <c r="AE3180" s="85"/>
    </row>
    <row r="3181" spans="23:31" ht="11.25">
      <c r="W3181" s="3"/>
      <c r="X3181" s="3"/>
      <c r="Z3181" s="288"/>
      <c r="AA3181" s="3"/>
      <c r="AE3181" s="85"/>
    </row>
    <row r="3182" spans="23:31" ht="11.25">
      <c r="W3182" s="3"/>
      <c r="X3182" s="3"/>
      <c r="Z3182" s="288"/>
      <c r="AA3182" s="3"/>
      <c r="AE3182" s="85"/>
    </row>
    <row r="3183" spans="23:31" ht="11.25">
      <c r="W3183" s="3"/>
      <c r="X3183" s="3"/>
      <c r="Z3183" s="288"/>
      <c r="AA3183" s="3"/>
      <c r="AE3183" s="85"/>
    </row>
    <row r="3184" spans="23:31" ht="11.25">
      <c r="W3184" s="3"/>
      <c r="X3184" s="3"/>
      <c r="Z3184" s="288"/>
      <c r="AA3184" s="3"/>
      <c r="AE3184" s="85"/>
    </row>
    <row r="3185" spans="23:31" ht="11.25">
      <c r="W3185" s="3"/>
      <c r="X3185" s="3"/>
      <c r="Z3185" s="288"/>
      <c r="AA3185" s="3"/>
      <c r="AE3185" s="85"/>
    </row>
    <row r="3186" spans="23:31" ht="11.25">
      <c r="W3186" s="3"/>
      <c r="X3186" s="3"/>
      <c r="Z3186" s="288"/>
      <c r="AA3186" s="3"/>
      <c r="AE3186" s="85"/>
    </row>
    <row r="3187" spans="23:31" ht="11.25">
      <c r="W3187" s="3"/>
      <c r="X3187" s="3"/>
      <c r="Z3187" s="288"/>
      <c r="AA3187" s="3"/>
      <c r="AE3187" s="85"/>
    </row>
    <row r="3188" spans="23:31" ht="11.25">
      <c r="W3188" s="3"/>
      <c r="X3188" s="3"/>
      <c r="Z3188" s="288"/>
      <c r="AA3188" s="3"/>
      <c r="AE3188" s="85"/>
    </row>
    <row r="3189" spans="23:31" ht="11.25">
      <c r="W3189" s="3"/>
      <c r="X3189" s="3"/>
      <c r="Z3189" s="288"/>
      <c r="AA3189" s="3"/>
      <c r="AE3189" s="85"/>
    </row>
    <row r="3190" spans="23:31" ht="11.25">
      <c r="W3190" s="3"/>
      <c r="X3190" s="3"/>
      <c r="Z3190" s="288"/>
      <c r="AA3190" s="3"/>
      <c r="AE3190" s="85"/>
    </row>
    <row r="3191" spans="23:31" ht="11.25">
      <c r="W3191" s="3"/>
      <c r="X3191" s="3"/>
      <c r="Z3191" s="288"/>
      <c r="AA3191" s="3"/>
      <c r="AE3191" s="85"/>
    </row>
    <row r="3192" spans="23:31" ht="11.25">
      <c r="W3192" s="3"/>
      <c r="X3192" s="3"/>
      <c r="Z3192" s="288"/>
      <c r="AA3192" s="3"/>
      <c r="AE3192" s="85"/>
    </row>
    <row r="3193" spans="23:31" ht="11.25">
      <c r="W3193" s="3"/>
      <c r="X3193" s="3"/>
      <c r="Z3193" s="288"/>
      <c r="AA3193" s="3"/>
      <c r="AE3193" s="85"/>
    </row>
    <row r="3194" spans="23:31" ht="11.25">
      <c r="W3194" s="3"/>
      <c r="X3194" s="3"/>
      <c r="Z3194" s="288"/>
      <c r="AA3194" s="3"/>
      <c r="AE3194" s="85"/>
    </row>
    <row r="3195" spans="23:31" ht="11.25">
      <c r="W3195" s="3"/>
      <c r="X3195" s="3"/>
      <c r="Z3195" s="288"/>
      <c r="AA3195" s="3"/>
      <c r="AE3195" s="85"/>
    </row>
    <row r="3196" spans="23:31" ht="11.25">
      <c r="W3196" s="3"/>
      <c r="X3196" s="3"/>
      <c r="Z3196" s="288"/>
      <c r="AA3196" s="3"/>
      <c r="AE3196" s="85"/>
    </row>
    <row r="3197" spans="23:31" ht="11.25">
      <c r="W3197" s="3"/>
      <c r="X3197" s="3"/>
      <c r="Z3197" s="288"/>
      <c r="AA3197" s="3"/>
      <c r="AE3197" s="85"/>
    </row>
    <row r="3198" spans="23:31" ht="11.25">
      <c r="W3198" s="3"/>
      <c r="X3198" s="3"/>
      <c r="Z3198" s="288"/>
      <c r="AA3198" s="3"/>
      <c r="AE3198" s="85"/>
    </row>
    <row r="3199" spans="23:31" ht="11.25">
      <c r="W3199" s="3"/>
      <c r="X3199" s="3"/>
      <c r="Z3199" s="288"/>
      <c r="AA3199" s="3"/>
      <c r="AE3199" s="85"/>
    </row>
    <row r="3200" spans="23:31" ht="11.25">
      <c r="W3200" s="3"/>
      <c r="X3200" s="3"/>
      <c r="Z3200" s="288"/>
      <c r="AA3200" s="3"/>
      <c r="AE3200" s="85"/>
    </row>
    <row r="3201" spans="23:31" ht="11.25">
      <c r="W3201" s="3"/>
      <c r="X3201" s="3"/>
      <c r="Z3201" s="288"/>
      <c r="AA3201" s="3"/>
      <c r="AE3201" s="85"/>
    </row>
    <row r="3202" spans="23:31" ht="11.25">
      <c r="W3202" s="3"/>
      <c r="X3202" s="3"/>
      <c r="Z3202" s="288"/>
      <c r="AA3202" s="3"/>
      <c r="AE3202" s="85"/>
    </row>
    <row r="3203" spans="23:31" ht="11.25">
      <c r="W3203" s="3"/>
      <c r="X3203" s="3"/>
      <c r="Z3203" s="288"/>
      <c r="AA3203" s="3"/>
      <c r="AE3203" s="85"/>
    </row>
    <row r="3204" spans="23:31" ht="11.25">
      <c r="W3204" s="3"/>
      <c r="X3204" s="3"/>
      <c r="Z3204" s="288"/>
      <c r="AA3204" s="3"/>
      <c r="AE3204" s="85"/>
    </row>
    <row r="3205" spans="23:31" ht="11.25">
      <c r="W3205" s="3"/>
      <c r="X3205" s="3"/>
      <c r="Z3205" s="288"/>
      <c r="AA3205" s="3"/>
      <c r="AE3205" s="85"/>
    </row>
    <row r="3206" spans="23:31" ht="11.25">
      <c r="W3206" s="3"/>
      <c r="X3206" s="3"/>
      <c r="Z3206" s="288"/>
      <c r="AA3206" s="3"/>
      <c r="AE3206" s="85"/>
    </row>
    <row r="3207" spans="23:31" ht="11.25">
      <c r="W3207" s="3"/>
      <c r="X3207" s="3"/>
      <c r="Z3207" s="288"/>
      <c r="AA3207" s="3"/>
      <c r="AE3207" s="85"/>
    </row>
    <row r="3208" spans="23:31" ht="11.25">
      <c r="W3208" s="3"/>
      <c r="X3208" s="3"/>
      <c r="Z3208" s="288"/>
      <c r="AA3208" s="3"/>
      <c r="AE3208" s="85"/>
    </row>
    <row r="3209" spans="23:31" ht="11.25">
      <c r="W3209" s="3"/>
      <c r="X3209" s="3"/>
      <c r="Z3209" s="288"/>
      <c r="AA3209" s="3"/>
      <c r="AE3209" s="85"/>
    </row>
    <row r="3210" spans="23:31" ht="11.25">
      <c r="W3210" s="3"/>
      <c r="X3210" s="3"/>
      <c r="Z3210" s="288"/>
      <c r="AA3210" s="3"/>
      <c r="AE3210" s="85"/>
    </row>
    <row r="3211" spans="23:31" ht="11.25">
      <c r="W3211" s="3"/>
      <c r="X3211" s="3"/>
      <c r="Z3211" s="288"/>
      <c r="AA3211" s="3"/>
      <c r="AE3211" s="85"/>
    </row>
    <row r="3212" spans="23:31" ht="11.25">
      <c r="W3212" s="3"/>
      <c r="X3212" s="3"/>
      <c r="Z3212" s="288"/>
      <c r="AA3212" s="3"/>
      <c r="AE3212" s="85"/>
    </row>
    <row r="3213" spans="23:31" ht="11.25">
      <c r="W3213" s="3"/>
      <c r="X3213" s="3"/>
      <c r="Z3213" s="288"/>
      <c r="AA3213" s="3"/>
      <c r="AE3213" s="85"/>
    </row>
    <row r="3214" spans="23:31" ht="11.25">
      <c r="W3214" s="3"/>
      <c r="X3214" s="3"/>
      <c r="Z3214" s="288"/>
      <c r="AA3214" s="3"/>
      <c r="AE3214" s="85"/>
    </row>
    <row r="3215" spans="23:31" ht="11.25">
      <c r="W3215" s="3"/>
      <c r="X3215" s="3"/>
      <c r="Z3215" s="288"/>
      <c r="AA3215" s="3"/>
      <c r="AE3215" s="85"/>
    </row>
    <row r="3216" spans="23:31" ht="11.25">
      <c r="W3216" s="3"/>
      <c r="X3216" s="3"/>
      <c r="Z3216" s="288"/>
      <c r="AA3216" s="3"/>
      <c r="AE3216" s="85"/>
    </row>
    <row r="3217" spans="23:31" ht="11.25">
      <c r="W3217" s="3"/>
      <c r="X3217" s="3"/>
      <c r="Z3217" s="288"/>
      <c r="AA3217" s="3"/>
      <c r="AE3217" s="85"/>
    </row>
    <row r="3218" spans="23:31" ht="11.25">
      <c r="W3218" s="3"/>
      <c r="X3218" s="3"/>
      <c r="Z3218" s="288"/>
      <c r="AA3218" s="3"/>
      <c r="AE3218" s="85"/>
    </row>
    <row r="3219" spans="23:31" ht="11.25">
      <c r="W3219" s="3"/>
      <c r="X3219" s="3"/>
      <c r="Z3219" s="288"/>
      <c r="AA3219" s="3"/>
      <c r="AE3219" s="85"/>
    </row>
    <row r="3220" spans="23:31" ht="11.25">
      <c r="W3220" s="3"/>
      <c r="X3220" s="3"/>
      <c r="Z3220" s="288"/>
      <c r="AA3220" s="3"/>
      <c r="AE3220" s="85"/>
    </row>
    <row r="3221" spans="23:31" ht="11.25">
      <c r="W3221" s="3"/>
      <c r="X3221" s="3"/>
      <c r="Z3221" s="288"/>
      <c r="AA3221" s="3"/>
      <c r="AE3221" s="85"/>
    </row>
    <row r="3222" spans="23:31" ht="11.25">
      <c r="W3222" s="3"/>
      <c r="X3222" s="3"/>
      <c r="Z3222" s="288"/>
      <c r="AA3222" s="3"/>
      <c r="AE3222" s="85"/>
    </row>
    <row r="3223" spans="23:31" ht="11.25">
      <c r="W3223" s="3"/>
      <c r="X3223" s="3"/>
      <c r="Z3223" s="288"/>
      <c r="AA3223" s="3"/>
      <c r="AE3223" s="85"/>
    </row>
    <row r="3224" spans="23:31" ht="11.25">
      <c r="W3224" s="3"/>
      <c r="X3224" s="3"/>
      <c r="Z3224" s="288"/>
      <c r="AA3224" s="3"/>
      <c r="AE3224" s="85"/>
    </row>
    <row r="3225" spans="23:31" ht="11.25">
      <c r="W3225" s="3"/>
      <c r="X3225" s="3"/>
      <c r="Z3225" s="288"/>
      <c r="AA3225" s="3"/>
      <c r="AE3225" s="85"/>
    </row>
    <row r="3226" spans="23:31" ht="11.25">
      <c r="W3226" s="3"/>
      <c r="X3226" s="3"/>
      <c r="Z3226" s="288"/>
      <c r="AA3226" s="3"/>
      <c r="AE3226" s="85"/>
    </row>
    <row r="3227" spans="23:31" ht="11.25">
      <c r="W3227" s="3"/>
      <c r="X3227" s="3"/>
      <c r="Z3227" s="288"/>
      <c r="AA3227" s="3"/>
      <c r="AE3227" s="85"/>
    </row>
    <row r="3228" spans="23:31" ht="11.25">
      <c r="W3228" s="3"/>
      <c r="X3228" s="3"/>
      <c r="Z3228" s="288"/>
      <c r="AA3228" s="3"/>
      <c r="AE3228" s="85"/>
    </row>
    <row r="3229" spans="23:31" ht="11.25">
      <c r="W3229" s="3"/>
      <c r="X3229" s="3"/>
      <c r="Z3229" s="288"/>
      <c r="AA3229" s="3"/>
      <c r="AE3229" s="85"/>
    </row>
    <row r="3230" spans="23:31" ht="11.25">
      <c r="W3230" s="3"/>
      <c r="X3230" s="3"/>
      <c r="Z3230" s="288"/>
      <c r="AA3230" s="3"/>
      <c r="AE3230" s="85"/>
    </row>
    <row r="3231" spans="23:31" ht="11.25">
      <c r="W3231" s="3"/>
      <c r="X3231" s="3"/>
      <c r="Z3231" s="288"/>
      <c r="AA3231" s="3"/>
      <c r="AE3231" s="85"/>
    </row>
    <row r="3232" spans="23:31" ht="11.25">
      <c r="W3232" s="3"/>
      <c r="X3232" s="3"/>
      <c r="Z3232" s="288"/>
      <c r="AA3232" s="3"/>
      <c r="AE3232" s="85"/>
    </row>
    <row r="3233" spans="23:31" ht="11.25">
      <c r="W3233" s="3"/>
      <c r="X3233" s="3"/>
      <c r="Z3233" s="288"/>
      <c r="AA3233" s="3"/>
      <c r="AE3233" s="85"/>
    </row>
    <row r="3234" spans="23:31" ht="11.25">
      <c r="W3234" s="3"/>
      <c r="X3234" s="3"/>
      <c r="Z3234" s="288"/>
      <c r="AA3234" s="3"/>
      <c r="AE3234" s="85"/>
    </row>
    <row r="3235" spans="23:31" ht="11.25">
      <c r="W3235" s="3"/>
      <c r="X3235" s="3"/>
      <c r="Z3235" s="288"/>
      <c r="AA3235" s="3"/>
      <c r="AE3235" s="85"/>
    </row>
    <row r="3236" spans="23:31" ht="11.25">
      <c r="W3236" s="3"/>
      <c r="X3236" s="3"/>
      <c r="Z3236" s="288"/>
      <c r="AA3236" s="3"/>
      <c r="AE3236" s="85"/>
    </row>
    <row r="3237" spans="23:31" ht="11.25">
      <c r="W3237" s="3"/>
      <c r="X3237" s="3"/>
      <c r="Z3237" s="288"/>
      <c r="AA3237" s="3"/>
      <c r="AE3237" s="85"/>
    </row>
    <row r="3238" spans="23:31" ht="11.25">
      <c r="W3238" s="3"/>
      <c r="X3238" s="3"/>
      <c r="Z3238" s="288"/>
      <c r="AA3238" s="3"/>
      <c r="AE3238" s="85"/>
    </row>
    <row r="3239" spans="23:31" ht="11.25">
      <c r="W3239" s="3"/>
      <c r="X3239" s="3"/>
      <c r="Z3239" s="288"/>
      <c r="AA3239" s="3"/>
      <c r="AE3239" s="85"/>
    </row>
    <row r="3240" spans="23:31" ht="11.25">
      <c r="W3240" s="3"/>
      <c r="X3240" s="3"/>
      <c r="Z3240" s="288"/>
      <c r="AA3240" s="3"/>
      <c r="AE3240" s="85"/>
    </row>
    <row r="3241" spans="23:31" ht="11.25">
      <c r="W3241" s="3"/>
      <c r="X3241" s="3"/>
      <c r="Z3241" s="288"/>
      <c r="AA3241" s="3"/>
      <c r="AE3241" s="85"/>
    </row>
    <row r="3242" spans="23:31" ht="11.25">
      <c r="W3242" s="3"/>
      <c r="X3242" s="3"/>
      <c r="Z3242" s="288"/>
      <c r="AA3242" s="3"/>
      <c r="AE3242" s="85"/>
    </row>
    <row r="3243" spans="23:31" ht="11.25">
      <c r="W3243" s="3"/>
      <c r="X3243" s="3"/>
      <c r="Z3243" s="288"/>
      <c r="AA3243" s="3"/>
      <c r="AE3243" s="85"/>
    </row>
    <row r="3244" spans="23:31" ht="11.25">
      <c r="W3244" s="3"/>
      <c r="X3244" s="3"/>
      <c r="Z3244" s="288"/>
      <c r="AA3244" s="3"/>
      <c r="AE3244" s="85"/>
    </row>
    <row r="3245" spans="23:31" ht="11.25">
      <c r="W3245" s="3"/>
      <c r="X3245" s="3"/>
      <c r="Z3245" s="288"/>
      <c r="AA3245" s="3"/>
      <c r="AE3245" s="85"/>
    </row>
    <row r="3246" spans="23:31" ht="11.25">
      <c r="W3246" s="3"/>
      <c r="X3246" s="3"/>
      <c r="Z3246" s="288"/>
      <c r="AA3246" s="3"/>
      <c r="AE3246" s="85"/>
    </row>
    <row r="3247" spans="23:31" ht="11.25">
      <c r="W3247" s="3"/>
      <c r="X3247" s="3"/>
      <c r="Z3247" s="288"/>
      <c r="AA3247" s="3"/>
      <c r="AE3247" s="85"/>
    </row>
    <row r="3248" spans="23:31" ht="11.25">
      <c r="W3248" s="3"/>
      <c r="X3248" s="3"/>
      <c r="Z3248" s="288"/>
      <c r="AA3248" s="3"/>
      <c r="AE3248" s="85"/>
    </row>
    <row r="3249" spans="23:31" ht="11.25">
      <c r="W3249" s="3"/>
      <c r="X3249" s="3"/>
      <c r="Z3249" s="288"/>
      <c r="AA3249" s="3"/>
      <c r="AE3249" s="85"/>
    </row>
    <row r="3250" spans="23:31" ht="11.25">
      <c r="W3250" s="3"/>
      <c r="X3250" s="3"/>
      <c r="Z3250" s="288"/>
      <c r="AA3250" s="3"/>
      <c r="AE3250" s="85"/>
    </row>
    <row r="3251" spans="23:31" ht="11.25">
      <c r="W3251" s="3"/>
      <c r="X3251" s="3"/>
      <c r="Z3251" s="288"/>
      <c r="AA3251" s="3"/>
      <c r="AE3251" s="85"/>
    </row>
    <row r="3252" spans="23:31" ht="11.25">
      <c r="W3252" s="3"/>
      <c r="X3252" s="3"/>
      <c r="Z3252" s="288"/>
      <c r="AA3252" s="3"/>
      <c r="AE3252" s="85"/>
    </row>
    <row r="3253" spans="23:31" ht="11.25">
      <c r="W3253" s="3"/>
      <c r="X3253" s="3"/>
      <c r="Z3253" s="288"/>
      <c r="AA3253" s="3"/>
      <c r="AE3253" s="85"/>
    </row>
    <row r="3254" spans="23:31" ht="11.25">
      <c r="W3254" s="3"/>
      <c r="X3254" s="3"/>
      <c r="Z3254" s="288"/>
      <c r="AA3254" s="3"/>
      <c r="AE3254" s="85"/>
    </row>
    <row r="3255" spans="23:31" ht="11.25">
      <c r="W3255" s="3"/>
      <c r="X3255" s="3"/>
      <c r="Z3255" s="288"/>
      <c r="AA3255" s="3"/>
      <c r="AE3255" s="85"/>
    </row>
    <row r="3256" spans="23:31" ht="11.25">
      <c r="W3256" s="3"/>
      <c r="X3256" s="3"/>
      <c r="Z3256" s="288"/>
      <c r="AA3256" s="3"/>
      <c r="AE3256" s="85"/>
    </row>
    <row r="3257" spans="23:31" ht="11.25">
      <c r="W3257" s="3"/>
      <c r="X3257" s="3"/>
      <c r="Z3257" s="288"/>
      <c r="AA3257" s="3"/>
      <c r="AE3257" s="85"/>
    </row>
    <row r="3258" spans="23:31" ht="11.25">
      <c r="W3258" s="3"/>
      <c r="X3258" s="3"/>
      <c r="Z3258" s="288"/>
      <c r="AA3258" s="3"/>
      <c r="AE3258" s="85"/>
    </row>
    <row r="3259" spans="23:31" ht="11.25">
      <c r="W3259" s="3"/>
      <c r="X3259" s="3"/>
      <c r="Z3259" s="288"/>
      <c r="AA3259" s="3"/>
      <c r="AE3259" s="85"/>
    </row>
    <row r="3260" spans="23:31" ht="11.25">
      <c r="W3260" s="3"/>
      <c r="X3260" s="3"/>
      <c r="Z3260" s="288"/>
      <c r="AA3260" s="3"/>
      <c r="AE3260" s="85"/>
    </row>
    <row r="3261" spans="23:31" ht="11.25">
      <c r="W3261" s="3"/>
      <c r="X3261" s="3"/>
      <c r="Z3261" s="288"/>
      <c r="AA3261" s="3"/>
      <c r="AE3261" s="85"/>
    </row>
    <row r="3262" spans="23:31" ht="11.25">
      <c r="W3262" s="3"/>
      <c r="X3262" s="3"/>
      <c r="Z3262" s="288"/>
      <c r="AA3262" s="3"/>
      <c r="AE3262" s="85"/>
    </row>
    <row r="3263" spans="23:31" ht="11.25">
      <c r="W3263" s="3"/>
      <c r="X3263" s="3"/>
      <c r="Z3263" s="288"/>
      <c r="AA3263" s="3"/>
      <c r="AE3263" s="85"/>
    </row>
    <row r="3264" spans="23:31" ht="11.25">
      <c r="W3264" s="3"/>
      <c r="X3264" s="3"/>
      <c r="Z3264" s="288"/>
      <c r="AA3264" s="3"/>
      <c r="AE3264" s="85"/>
    </row>
    <row r="3265" spans="23:31" ht="11.25">
      <c r="W3265" s="3"/>
      <c r="X3265" s="3"/>
      <c r="Z3265" s="288"/>
      <c r="AA3265" s="3"/>
      <c r="AE3265" s="85"/>
    </row>
    <row r="3266" spans="23:31" ht="11.25">
      <c r="W3266" s="3"/>
      <c r="X3266" s="3"/>
      <c r="Z3266" s="288"/>
      <c r="AA3266" s="3"/>
      <c r="AE3266" s="85"/>
    </row>
    <row r="3267" spans="23:31" ht="11.25">
      <c r="W3267" s="3"/>
      <c r="X3267" s="3"/>
      <c r="Z3267" s="288"/>
      <c r="AA3267" s="3"/>
      <c r="AE3267" s="85"/>
    </row>
    <row r="3268" spans="23:31" ht="11.25">
      <c r="W3268" s="3"/>
      <c r="X3268" s="3"/>
      <c r="Z3268" s="288"/>
      <c r="AA3268" s="3"/>
      <c r="AE3268" s="85"/>
    </row>
    <row r="3269" spans="23:31" ht="11.25">
      <c r="W3269" s="3"/>
      <c r="X3269" s="3"/>
      <c r="Z3269" s="288"/>
      <c r="AA3269" s="3"/>
      <c r="AE3269" s="85"/>
    </row>
    <row r="3270" spans="23:31" ht="11.25">
      <c r="W3270" s="3"/>
      <c r="X3270" s="3"/>
      <c r="Z3270" s="288"/>
      <c r="AA3270" s="3"/>
      <c r="AE3270" s="85"/>
    </row>
    <row r="3271" spans="23:31" ht="11.25">
      <c r="W3271" s="3"/>
      <c r="X3271" s="3"/>
      <c r="Z3271" s="288"/>
      <c r="AA3271" s="3"/>
      <c r="AE3271" s="85"/>
    </row>
    <row r="3272" spans="23:31" ht="11.25">
      <c r="W3272" s="3"/>
      <c r="X3272" s="3"/>
      <c r="Z3272" s="288"/>
      <c r="AA3272" s="3"/>
      <c r="AE3272" s="85"/>
    </row>
    <row r="3273" spans="23:31" ht="11.25">
      <c r="W3273" s="3"/>
      <c r="X3273" s="3"/>
      <c r="Z3273" s="288"/>
      <c r="AA3273" s="3"/>
      <c r="AE3273" s="85"/>
    </row>
    <row r="3274" spans="23:31" ht="11.25">
      <c r="W3274" s="3"/>
      <c r="X3274" s="3"/>
      <c r="Z3274" s="288"/>
      <c r="AA3274" s="3"/>
      <c r="AE3274" s="85"/>
    </row>
    <row r="3275" spans="23:31" ht="11.25">
      <c r="W3275" s="3"/>
      <c r="X3275" s="3"/>
      <c r="Z3275" s="288"/>
      <c r="AA3275" s="3"/>
      <c r="AE3275" s="85"/>
    </row>
    <row r="3276" spans="23:31" ht="11.25">
      <c r="W3276" s="3"/>
      <c r="X3276" s="3"/>
      <c r="Z3276" s="288"/>
      <c r="AA3276" s="3"/>
      <c r="AE3276" s="85"/>
    </row>
    <row r="3277" spans="23:31" ht="11.25">
      <c r="W3277" s="3"/>
      <c r="X3277" s="3"/>
      <c r="Z3277" s="288"/>
      <c r="AA3277" s="3"/>
      <c r="AE3277" s="85"/>
    </row>
    <row r="3278" spans="23:31" ht="11.25">
      <c r="W3278" s="3"/>
      <c r="X3278" s="3"/>
      <c r="Z3278" s="288"/>
      <c r="AA3278" s="3"/>
      <c r="AE3278" s="85"/>
    </row>
    <row r="3279" spans="23:31" ht="11.25">
      <c r="W3279" s="3"/>
      <c r="X3279" s="3"/>
      <c r="Z3279" s="288"/>
      <c r="AA3279" s="3"/>
      <c r="AE3279" s="85"/>
    </row>
    <row r="3280" spans="23:31" ht="11.25">
      <c r="W3280" s="3"/>
      <c r="X3280" s="3"/>
      <c r="Z3280" s="288"/>
      <c r="AA3280" s="3"/>
      <c r="AE3280" s="85"/>
    </row>
    <row r="3281" spans="23:31" ht="11.25">
      <c r="W3281" s="3"/>
      <c r="X3281" s="3"/>
      <c r="Z3281" s="288"/>
      <c r="AA3281" s="3"/>
      <c r="AE3281" s="85"/>
    </row>
    <row r="3282" spans="23:31" ht="11.25">
      <c r="W3282" s="3"/>
      <c r="X3282" s="3"/>
      <c r="Z3282" s="288"/>
      <c r="AA3282" s="3"/>
      <c r="AE3282" s="85"/>
    </row>
    <row r="3283" spans="23:31" ht="11.25">
      <c r="W3283" s="3"/>
      <c r="X3283" s="3"/>
      <c r="Z3283" s="288"/>
      <c r="AA3283" s="3"/>
      <c r="AE3283" s="85"/>
    </row>
    <row r="3284" spans="23:31" ht="11.25">
      <c r="W3284" s="3"/>
      <c r="X3284" s="3"/>
      <c r="Z3284" s="288"/>
      <c r="AA3284" s="3"/>
      <c r="AE3284" s="85"/>
    </row>
    <row r="3285" spans="23:31" ht="11.25">
      <c r="W3285" s="3"/>
      <c r="X3285" s="3"/>
      <c r="Z3285" s="288"/>
      <c r="AA3285" s="3"/>
      <c r="AE3285" s="85"/>
    </row>
    <row r="3286" spans="23:31" ht="11.25">
      <c r="W3286" s="3"/>
      <c r="X3286" s="3"/>
      <c r="Z3286" s="288"/>
      <c r="AA3286" s="3"/>
      <c r="AE3286" s="85"/>
    </row>
    <row r="3287" spans="23:31" ht="11.25">
      <c r="W3287" s="3"/>
      <c r="X3287" s="3"/>
      <c r="Z3287" s="288"/>
      <c r="AA3287" s="3"/>
      <c r="AE3287" s="85"/>
    </row>
    <row r="3288" spans="23:31" ht="11.25">
      <c r="W3288" s="3"/>
      <c r="X3288" s="3"/>
      <c r="Z3288" s="288"/>
      <c r="AA3288" s="3"/>
      <c r="AE3288" s="85"/>
    </row>
    <row r="3289" spans="23:31" ht="11.25">
      <c r="W3289" s="3"/>
      <c r="X3289" s="3"/>
      <c r="Z3289" s="288"/>
      <c r="AA3289" s="3"/>
      <c r="AE3289" s="85"/>
    </row>
    <row r="3290" spans="23:31" ht="11.25">
      <c r="W3290" s="3"/>
      <c r="X3290" s="3"/>
      <c r="Z3290" s="288"/>
      <c r="AA3290" s="3"/>
      <c r="AE3290" s="85"/>
    </row>
    <row r="3291" spans="23:31" ht="11.25">
      <c r="W3291" s="3"/>
      <c r="X3291" s="3"/>
      <c r="Z3291" s="288"/>
      <c r="AA3291" s="3"/>
      <c r="AE3291" s="85"/>
    </row>
    <row r="3292" spans="23:31" ht="11.25">
      <c r="W3292" s="3"/>
      <c r="X3292" s="3"/>
      <c r="Z3292" s="288"/>
      <c r="AA3292" s="3"/>
      <c r="AE3292" s="85"/>
    </row>
    <row r="3293" spans="23:31" ht="11.25">
      <c r="W3293" s="3"/>
      <c r="X3293" s="3"/>
      <c r="Z3293" s="288"/>
      <c r="AA3293" s="3"/>
      <c r="AE3293" s="85"/>
    </row>
    <row r="3294" spans="23:31" ht="11.25">
      <c r="W3294" s="3"/>
      <c r="X3294" s="3"/>
      <c r="Z3294" s="288"/>
      <c r="AA3294" s="3"/>
      <c r="AE3294" s="85"/>
    </row>
    <row r="3295" spans="23:31" ht="11.25">
      <c r="W3295" s="3"/>
      <c r="X3295" s="3"/>
      <c r="Z3295" s="288"/>
      <c r="AA3295" s="3"/>
      <c r="AE3295" s="85"/>
    </row>
    <row r="3296" spans="23:31" ht="11.25">
      <c r="W3296" s="3"/>
      <c r="X3296" s="3"/>
      <c r="Z3296" s="288"/>
      <c r="AA3296" s="3"/>
      <c r="AE3296" s="85"/>
    </row>
    <row r="3297" spans="23:31" ht="11.25">
      <c r="W3297" s="3"/>
      <c r="X3297" s="3"/>
      <c r="Z3297" s="288"/>
      <c r="AA3297" s="3"/>
      <c r="AE3297" s="85"/>
    </row>
    <row r="3298" spans="23:31" ht="11.25">
      <c r="W3298" s="3"/>
      <c r="X3298" s="3"/>
      <c r="Z3298" s="288"/>
      <c r="AA3298" s="3"/>
      <c r="AE3298" s="85"/>
    </row>
    <row r="3299" spans="23:31" ht="11.25">
      <c r="W3299" s="3"/>
      <c r="X3299" s="3"/>
      <c r="Z3299" s="288"/>
      <c r="AA3299" s="3"/>
      <c r="AE3299" s="85"/>
    </row>
    <row r="3300" spans="23:31" ht="11.25">
      <c r="W3300" s="3"/>
      <c r="X3300" s="3"/>
      <c r="Z3300" s="288"/>
      <c r="AA3300" s="3"/>
      <c r="AE3300" s="85"/>
    </row>
    <row r="3301" spans="23:31" ht="11.25">
      <c r="W3301" s="3"/>
      <c r="X3301" s="3"/>
      <c r="Z3301" s="288"/>
      <c r="AA3301" s="3"/>
      <c r="AE3301" s="85"/>
    </row>
    <row r="3302" spans="23:31" ht="11.25">
      <c r="W3302" s="3"/>
      <c r="X3302" s="3"/>
      <c r="Z3302" s="288"/>
      <c r="AA3302" s="3"/>
      <c r="AE3302" s="85"/>
    </row>
    <row r="3303" spans="23:31" ht="11.25">
      <c r="W3303" s="3"/>
      <c r="X3303" s="3"/>
      <c r="Z3303" s="288"/>
      <c r="AA3303" s="3"/>
      <c r="AE3303" s="85"/>
    </row>
    <row r="3304" spans="23:31" ht="11.25">
      <c r="W3304" s="3"/>
      <c r="X3304" s="3"/>
      <c r="Z3304" s="288"/>
      <c r="AA3304" s="3"/>
      <c r="AE3304" s="85"/>
    </row>
    <row r="3305" spans="23:31" ht="11.25">
      <c r="W3305" s="3"/>
      <c r="X3305" s="3"/>
      <c r="Z3305" s="288"/>
      <c r="AA3305" s="3"/>
      <c r="AE3305" s="85"/>
    </row>
    <row r="3306" spans="23:31" ht="11.25">
      <c r="W3306" s="3"/>
      <c r="X3306" s="3"/>
      <c r="Z3306" s="288"/>
      <c r="AA3306" s="3"/>
      <c r="AE3306" s="85"/>
    </row>
    <row r="3307" spans="23:31" ht="11.25">
      <c r="W3307" s="3"/>
      <c r="X3307" s="3"/>
      <c r="Z3307" s="288"/>
      <c r="AA3307" s="3"/>
      <c r="AE3307" s="85"/>
    </row>
    <row r="3308" spans="23:31" ht="11.25">
      <c r="W3308" s="3"/>
      <c r="X3308" s="3"/>
      <c r="Z3308" s="288"/>
      <c r="AA3308" s="3"/>
      <c r="AE3308" s="85"/>
    </row>
    <row r="3309" spans="23:31" ht="11.25">
      <c r="W3309" s="3"/>
      <c r="X3309" s="3"/>
      <c r="Z3309" s="288"/>
      <c r="AA3309" s="3"/>
      <c r="AE3309" s="85"/>
    </row>
    <row r="3310" spans="23:31" ht="11.25">
      <c r="W3310" s="3"/>
      <c r="X3310" s="3"/>
      <c r="Z3310" s="288"/>
      <c r="AA3310" s="3"/>
      <c r="AE3310" s="85"/>
    </row>
    <row r="3311" spans="23:31" ht="11.25">
      <c r="W3311" s="3"/>
      <c r="X3311" s="3"/>
      <c r="Z3311" s="288"/>
      <c r="AA3311" s="3"/>
      <c r="AE3311" s="85"/>
    </row>
    <row r="3312" spans="23:31" ht="11.25">
      <c r="W3312" s="3"/>
      <c r="X3312" s="3"/>
      <c r="Z3312" s="288"/>
      <c r="AA3312" s="3"/>
      <c r="AE3312" s="85"/>
    </row>
    <row r="3313" spans="23:31" ht="11.25">
      <c r="W3313" s="3"/>
      <c r="X3313" s="3"/>
      <c r="Z3313" s="288"/>
      <c r="AA3313" s="3"/>
      <c r="AE3313" s="85"/>
    </row>
    <row r="3314" spans="23:31" ht="11.25">
      <c r="W3314" s="3"/>
      <c r="X3314" s="3"/>
      <c r="Z3314" s="288"/>
      <c r="AA3314" s="3"/>
      <c r="AE3314" s="85"/>
    </row>
    <row r="3315" spans="23:31" ht="11.25">
      <c r="W3315" s="3"/>
      <c r="X3315" s="3"/>
      <c r="Z3315" s="288"/>
      <c r="AA3315" s="3"/>
      <c r="AE3315" s="85"/>
    </row>
    <row r="3316" spans="23:31" ht="11.25">
      <c r="W3316" s="3"/>
      <c r="X3316" s="3"/>
      <c r="Z3316" s="288"/>
      <c r="AA3316" s="3"/>
      <c r="AE3316" s="85"/>
    </row>
    <row r="3317" spans="23:31" ht="11.25">
      <c r="W3317" s="3"/>
      <c r="X3317" s="3"/>
      <c r="Z3317" s="288"/>
      <c r="AA3317" s="3"/>
      <c r="AE3317" s="85"/>
    </row>
    <row r="3318" spans="23:31" ht="11.25">
      <c r="W3318" s="3"/>
      <c r="X3318" s="3"/>
      <c r="Z3318" s="288"/>
      <c r="AA3318" s="3"/>
      <c r="AE3318" s="85"/>
    </row>
    <row r="3319" spans="23:31" ht="11.25">
      <c r="W3319" s="3"/>
      <c r="X3319" s="3"/>
      <c r="Z3319" s="288"/>
      <c r="AA3319" s="3"/>
      <c r="AE3319" s="85"/>
    </row>
    <row r="3320" spans="23:31" ht="11.25">
      <c r="W3320" s="3"/>
      <c r="X3320" s="3"/>
      <c r="Z3320" s="288"/>
      <c r="AA3320" s="3"/>
      <c r="AE3320" s="85"/>
    </row>
    <row r="3321" spans="23:31" ht="11.25">
      <c r="W3321" s="3"/>
      <c r="X3321" s="3"/>
      <c r="Z3321" s="288"/>
      <c r="AA3321" s="3"/>
      <c r="AE3321" s="85"/>
    </row>
    <row r="3322" spans="23:31" ht="11.25">
      <c r="W3322" s="3"/>
      <c r="X3322" s="3"/>
      <c r="Z3322" s="288"/>
      <c r="AA3322" s="3"/>
      <c r="AE3322" s="85"/>
    </row>
    <row r="3323" spans="23:31" ht="11.25">
      <c r="W3323" s="3"/>
      <c r="X3323" s="3"/>
      <c r="Z3323" s="288"/>
      <c r="AA3323" s="3"/>
      <c r="AE3323" s="85"/>
    </row>
    <row r="3324" spans="23:31" ht="11.25">
      <c r="W3324" s="3"/>
      <c r="X3324" s="3"/>
      <c r="Z3324" s="288"/>
      <c r="AA3324" s="3"/>
      <c r="AE3324" s="85"/>
    </row>
    <row r="3325" spans="23:31" ht="11.25">
      <c r="W3325" s="3"/>
      <c r="X3325" s="3"/>
      <c r="Z3325" s="288"/>
      <c r="AA3325" s="3"/>
      <c r="AE3325" s="85"/>
    </row>
    <row r="3326" spans="23:31" ht="11.25">
      <c r="W3326" s="3"/>
      <c r="X3326" s="3"/>
      <c r="Z3326" s="288"/>
      <c r="AA3326" s="3"/>
      <c r="AE3326" s="85"/>
    </row>
    <row r="3327" spans="23:31" ht="11.25">
      <c r="W3327" s="3"/>
      <c r="X3327" s="3"/>
      <c r="Z3327" s="288"/>
      <c r="AA3327" s="3"/>
      <c r="AE3327" s="85"/>
    </row>
    <row r="3328" spans="23:31" ht="11.25">
      <c r="W3328" s="3"/>
      <c r="X3328" s="3"/>
      <c r="Z3328" s="288"/>
      <c r="AA3328" s="3"/>
      <c r="AE3328" s="85"/>
    </row>
    <row r="3329" spans="23:31" ht="11.25">
      <c r="W3329" s="3"/>
      <c r="X3329" s="3"/>
      <c r="Z3329" s="288"/>
      <c r="AA3329" s="3"/>
      <c r="AE3329" s="85"/>
    </row>
    <row r="3330" spans="23:31" ht="11.25">
      <c r="W3330" s="3"/>
      <c r="X3330" s="3"/>
      <c r="Z3330" s="288"/>
      <c r="AA3330" s="3"/>
      <c r="AE3330" s="85"/>
    </row>
    <row r="3331" spans="23:31" ht="11.25">
      <c r="W3331" s="3"/>
      <c r="X3331" s="3"/>
      <c r="Z3331" s="288"/>
      <c r="AA3331" s="3"/>
      <c r="AE3331" s="85"/>
    </row>
    <row r="3332" spans="23:31" ht="11.25">
      <c r="W3332" s="3"/>
      <c r="X3332" s="3"/>
      <c r="Z3332" s="288"/>
      <c r="AA3332" s="3"/>
      <c r="AE3332" s="85"/>
    </row>
    <row r="3333" spans="23:31" ht="11.25">
      <c r="W3333" s="3"/>
      <c r="X3333" s="3"/>
      <c r="Z3333" s="288"/>
      <c r="AA3333" s="3"/>
      <c r="AE3333" s="85"/>
    </row>
    <row r="3334" spans="23:31" ht="11.25">
      <c r="W3334" s="3"/>
      <c r="X3334" s="3"/>
      <c r="Z3334" s="288"/>
      <c r="AA3334" s="3"/>
      <c r="AE3334" s="85"/>
    </row>
    <row r="3335" spans="23:31" ht="11.25">
      <c r="W3335" s="3"/>
      <c r="X3335" s="3"/>
      <c r="Z3335" s="288"/>
      <c r="AA3335" s="3"/>
      <c r="AE3335" s="85"/>
    </row>
    <row r="3336" spans="23:31" ht="11.25">
      <c r="W3336" s="3"/>
      <c r="X3336" s="3"/>
      <c r="Z3336" s="288"/>
      <c r="AA3336" s="3"/>
      <c r="AE3336" s="85"/>
    </row>
    <row r="3337" spans="23:31" ht="11.25">
      <c r="W3337" s="3"/>
      <c r="X3337" s="3"/>
      <c r="Z3337" s="288"/>
      <c r="AA3337" s="3"/>
      <c r="AE3337" s="85"/>
    </row>
    <row r="3338" spans="23:31" ht="11.25">
      <c r="W3338" s="3"/>
      <c r="X3338" s="3"/>
      <c r="Z3338" s="288"/>
      <c r="AA3338" s="3"/>
      <c r="AE3338" s="85"/>
    </row>
    <row r="3339" spans="23:31" ht="11.25">
      <c r="W3339" s="3"/>
      <c r="X3339" s="3"/>
      <c r="Z3339" s="288"/>
      <c r="AA3339" s="3"/>
      <c r="AE3339" s="85"/>
    </row>
    <row r="3340" spans="23:31" ht="11.25">
      <c r="W3340" s="3"/>
      <c r="X3340" s="3"/>
      <c r="Z3340" s="288"/>
      <c r="AA3340" s="3"/>
      <c r="AE3340" s="85"/>
    </row>
    <row r="3341" spans="23:31" ht="11.25">
      <c r="W3341" s="3"/>
      <c r="X3341" s="3"/>
      <c r="Z3341" s="288"/>
      <c r="AA3341" s="3"/>
      <c r="AE3341" s="85"/>
    </row>
    <row r="3342" spans="23:31" ht="11.25">
      <c r="W3342" s="3"/>
      <c r="X3342" s="3"/>
      <c r="Z3342" s="288"/>
      <c r="AA3342" s="3"/>
      <c r="AE3342" s="85"/>
    </row>
    <row r="3343" spans="23:31" ht="11.25">
      <c r="W3343" s="3"/>
      <c r="X3343" s="3"/>
      <c r="Z3343" s="288"/>
      <c r="AA3343" s="3"/>
      <c r="AE3343" s="85"/>
    </row>
    <row r="3344" spans="23:31" ht="11.25">
      <c r="W3344" s="3"/>
      <c r="X3344" s="3"/>
      <c r="Z3344" s="288"/>
      <c r="AA3344" s="3"/>
      <c r="AE3344" s="85"/>
    </row>
    <row r="3345" spans="23:31" ht="11.25">
      <c r="W3345" s="3"/>
      <c r="X3345" s="3"/>
      <c r="Z3345" s="288"/>
      <c r="AA3345" s="3"/>
      <c r="AE3345" s="85"/>
    </row>
    <row r="3346" spans="23:31" ht="11.25">
      <c r="W3346" s="3"/>
      <c r="X3346" s="3"/>
      <c r="Z3346" s="288"/>
      <c r="AA3346" s="3"/>
      <c r="AE3346" s="85"/>
    </row>
    <row r="3347" spans="23:31" ht="11.25">
      <c r="W3347" s="3"/>
      <c r="X3347" s="3"/>
      <c r="Z3347" s="288"/>
      <c r="AA3347" s="3"/>
      <c r="AE3347" s="85"/>
    </row>
    <row r="3348" spans="23:31" ht="11.25">
      <c r="W3348" s="3"/>
      <c r="X3348" s="3"/>
      <c r="Z3348" s="288"/>
      <c r="AA3348" s="3"/>
      <c r="AE3348" s="85"/>
    </row>
    <row r="3349" spans="23:31" ht="11.25">
      <c r="W3349" s="3"/>
      <c r="X3349" s="3"/>
      <c r="Z3349" s="288"/>
      <c r="AA3349" s="3"/>
      <c r="AE3349" s="85"/>
    </row>
    <row r="3350" spans="23:31" ht="11.25">
      <c r="W3350" s="3"/>
      <c r="X3350" s="3"/>
      <c r="Z3350" s="288"/>
      <c r="AA3350" s="3"/>
      <c r="AE3350" s="85"/>
    </row>
    <row r="3351" spans="23:31" ht="11.25">
      <c r="W3351" s="3"/>
      <c r="X3351" s="3"/>
      <c r="Z3351" s="288"/>
      <c r="AA3351" s="3"/>
      <c r="AE3351" s="85"/>
    </row>
    <row r="3352" spans="23:31" ht="11.25">
      <c r="W3352" s="3"/>
      <c r="X3352" s="3"/>
      <c r="Z3352" s="288"/>
      <c r="AA3352" s="3"/>
      <c r="AE3352" s="85"/>
    </row>
    <row r="3353" spans="23:31" ht="11.25">
      <c r="W3353" s="3"/>
      <c r="X3353" s="3"/>
      <c r="Z3353" s="288"/>
      <c r="AA3353" s="3"/>
      <c r="AE3353" s="85"/>
    </row>
    <row r="3354" spans="23:31" ht="11.25">
      <c r="W3354" s="3"/>
      <c r="X3354" s="3"/>
      <c r="Z3354" s="288"/>
      <c r="AA3354" s="3"/>
      <c r="AE3354" s="85"/>
    </row>
    <row r="3355" spans="23:31" ht="11.25">
      <c r="W3355" s="3"/>
      <c r="X3355" s="3"/>
      <c r="Z3355" s="288"/>
      <c r="AA3355" s="3"/>
      <c r="AE3355" s="85"/>
    </row>
    <row r="3356" spans="23:31" ht="11.25">
      <c r="W3356" s="3"/>
      <c r="X3356" s="3"/>
      <c r="Z3356" s="288"/>
      <c r="AA3356" s="3"/>
      <c r="AE3356" s="85"/>
    </row>
    <row r="3357" spans="23:31" ht="11.25">
      <c r="W3357" s="3"/>
      <c r="X3357" s="3"/>
      <c r="Z3357" s="288"/>
      <c r="AA3357" s="3"/>
      <c r="AE3357" s="85"/>
    </row>
    <row r="3358" spans="23:31" ht="11.25">
      <c r="W3358" s="3"/>
      <c r="X3358" s="3"/>
      <c r="Z3358" s="288"/>
      <c r="AA3358" s="3"/>
      <c r="AE3358" s="85"/>
    </row>
    <row r="3359" spans="23:31" ht="11.25">
      <c r="W3359" s="3"/>
      <c r="X3359" s="3"/>
      <c r="Z3359" s="288"/>
      <c r="AA3359" s="3"/>
      <c r="AE3359" s="85"/>
    </row>
    <row r="3360" spans="23:31" ht="11.25">
      <c r="W3360" s="3"/>
      <c r="X3360" s="3"/>
      <c r="Z3360" s="288"/>
      <c r="AA3360" s="3"/>
      <c r="AE3360" s="85"/>
    </row>
    <row r="3361" spans="23:31" ht="11.25">
      <c r="W3361" s="3"/>
      <c r="X3361" s="3"/>
      <c r="Z3361" s="288"/>
      <c r="AA3361" s="3"/>
      <c r="AE3361" s="85"/>
    </row>
    <row r="3362" spans="23:31" ht="11.25">
      <c r="W3362" s="3"/>
      <c r="X3362" s="3"/>
      <c r="Z3362" s="288"/>
      <c r="AA3362" s="3"/>
      <c r="AE3362" s="85"/>
    </row>
    <row r="3363" spans="23:31" ht="11.25">
      <c r="W3363" s="3"/>
      <c r="X3363" s="3"/>
      <c r="Z3363" s="288"/>
      <c r="AA3363" s="3"/>
      <c r="AE3363" s="85"/>
    </row>
    <row r="3364" spans="23:31" ht="11.25">
      <c r="W3364" s="3"/>
      <c r="X3364" s="3"/>
      <c r="Z3364" s="288"/>
      <c r="AA3364" s="3"/>
      <c r="AE3364" s="85"/>
    </row>
    <row r="3365" spans="23:31" ht="11.25">
      <c r="W3365" s="3"/>
      <c r="X3365" s="3"/>
      <c r="Z3365" s="288"/>
      <c r="AA3365" s="3"/>
      <c r="AE3365" s="85"/>
    </row>
    <row r="3366" spans="23:31" ht="11.25">
      <c r="W3366" s="3"/>
      <c r="X3366" s="3"/>
      <c r="Z3366" s="288"/>
      <c r="AA3366" s="3"/>
      <c r="AE3366" s="85"/>
    </row>
    <row r="3367" spans="23:31" ht="11.25">
      <c r="W3367" s="3"/>
      <c r="X3367" s="3"/>
      <c r="Z3367" s="288"/>
      <c r="AA3367" s="3"/>
      <c r="AE3367" s="85"/>
    </row>
    <row r="3368" spans="23:31" ht="11.25">
      <c r="W3368" s="3"/>
      <c r="X3368" s="3"/>
      <c r="Z3368" s="288"/>
      <c r="AA3368" s="3"/>
      <c r="AE3368" s="85"/>
    </row>
    <row r="3369" spans="23:31" ht="11.25">
      <c r="W3369" s="3"/>
      <c r="X3369" s="3"/>
      <c r="Z3369" s="288"/>
      <c r="AA3369" s="3"/>
      <c r="AE3369" s="85"/>
    </row>
    <row r="3370" spans="23:31" ht="11.25">
      <c r="W3370" s="3"/>
      <c r="X3370" s="3"/>
      <c r="Z3370" s="288"/>
      <c r="AA3370" s="3"/>
      <c r="AE3370" s="85"/>
    </row>
    <row r="3371" spans="23:31" ht="11.25">
      <c r="W3371" s="3"/>
      <c r="X3371" s="3"/>
      <c r="Z3371" s="288"/>
      <c r="AA3371" s="3"/>
      <c r="AE3371" s="85"/>
    </row>
    <row r="3372" spans="23:31" ht="11.25">
      <c r="W3372" s="3"/>
      <c r="X3372" s="3"/>
      <c r="Z3372" s="288"/>
      <c r="AA3372" s="3"/>
      <c r="AE3372" s="85"/>
    </row>
    <row r="3373" spans="23:31" ht="11.25">
      <c r="W3373" s="3"/>
      <c r="X3373" s="3"/>
      <c r="Z3373" s="288"/>
      <c r="AA3373" s="3"/>
      <c r="AE3373" s="85"/>
    </row>
    <row r="3374" spans="23:31" ht="11.25">
      <c r="W3374" s="3"/>
      <c r="X3374" s="3"/>
      <c r="Z3374" s="288"/>
      <c r="AA3374" s="3"/>
      <c r="AE3374" s="85"/>
    </row>
    <row r="3375" spans="23:31" ht="11.25">
      <c r="W3375" s="3"/>
      <c r="X3375" s="3"/>
      <c r="Z3375" s="288"/>
      <c r="AA3375" s="3"/>
      <c r="AE3375" s="85"/>
    </row>
    <row r="3376" spans="23:31" ht="11.25">
      <c r="W3376" s="3"/>
      <c r="X3376" s="3"/>
      <c r="Z3376" s="288"/>
      <c r="AA3376" s="3"/>
      <c r="AE3376" s="85"/>
    </row>
    <row r="3377" spans="23:31" ht="11.25">
      <c r="W3377" s="3"/>
      <c r="X3377" s="3"/>
      <c r="Z3377" s="288"/>
      <c r="AA3377" s="3"/>
      <c r="AE3377" s="85"/>
    </row>
    <row r="3378" spans="23:31" ht="11.25">
      <c r="W3378" s="3"/>
      <c r="X3378" s="3"/>
      <c r="Z3378" s="288"/>
      <c r="AA3378" s="3"/>
      <c r="AE3378" s="85"/>
    </row>
    <row r="3379" spans="23:31" ht="11.25">
      <c r="W3379" s="3"/>
      <c r="X3379" s="3"/>
      <c r="Z3379" s="288"/>
      <c r="AA3379" s="3"/>
      <c r="AE3379" s="85"/>
    </row>
    <row r="3380" spans="23:31" ht="11.25">
      <c r="W3380" s="3"/>
      <c r="X3380" s="3"/>
      <c r="Z3380" s="288"/>
      <c r="AA3380" s="3"/>
      <c r="AE3380" s="85"/>
    </row>
    <row r="3381" spans="23:31" ht="11.25">
      <c r="W3381" s="3"/>
      <c r="X3381" s="3"/>
      <c r="Z3381" s="288"/>
      <c r="AA3381" s="3"/>
      <c r="AE3381" s="85"/>
    </row>
    <row r="3382" spans="23:31" ht="11.25">
      <c r="W3382" s="3"/>
      <c r="X3382" s="3"/>
      <c r="Z3382" s="288"/>
      <c r="AA3382" s="3"/>
      <c r="AE3382" s="85"/>
    </row>
    <row r="3383" spans="23:31" ht="11.25">
      <c r="W3383" s="3"/>
      <c r="X3383" s="3"/>
      <c r="Z3383" s="288"/>
      <c r="AA3383" s="3"/>
      <c r="AE3383" s="85"/>
    </row>
    <row r="3384" spans="23:31" ht="11.25">
      <c r="W3384" s="3"/>
      <c r="X3384" s="3"/>
      <c r="Z3384" s="288"/>
      <c r="AA3384" s="3"/>
      <c r="AE3384" s="85"/>
    </row>
    <row r="3385" spans="23:31" ht="11.25">
      <c r="W3385" s="3"/>
      <c r="X3385" s="3"/>
      <c r="Z3385" s="288"/>
      <c r="AA3385" s="3"/>
      <c r="AE3385" s="85"/>
    </row>
    <row r="3386" spans="23:31" ht="11.25">
      <c r="W3386" s="3"/>
      <c r="X3386" s="3"/>
      <c r="Z3386" s="288"/>
      <c r="AA3386" s="3"/>
      <c r="AE3386" s="85"/>
    </row>
    <row r="3387" spans="23:31" ht="11.25">
      <c r="W3387" s="3"/>
      <c r="X3387" s="3"/>
      <c r="Z3387" s="288"/>
      <c r="AA3387" s="3"/>
      <c r="AE3387" s="85"/>
    </row>
    <row r="3388" spans="23:31" ht="11.25">
      <c r="W3388" s="3"/>
      <c r="X3388" s="3"/>
      <c r="Z3388" s="288"/>
      <c r="AA3388" s="3"/>
      <c r="AE3388" s="85"/>
    </row>
    <row r="3389" spans="23:31" ht="11.25">
      <c r="W3389" s="3"/>
      <c r="X3389" s="3"/>
      <c r="Z3389" s="288"/>
      <c r="AA3389" s="3"/>
      <c r="AE3389" s="85"/>
    </row>
    <row r="3390" spans="23:31" ht="11.25">
      <c r="W3390" s="3"/>
      <c r="X3390" s="3"/>
      <c r="Z3390" s="288"/>
      <c r="AA3390" s="3"/>
      <c r="AE3390" s="85"/>
    </row>
    <row r="3391" spans="23:31" ht="11.25">
      <c r="W3391" s="3"/>
      <c r="X3391" s="3"/>
      <c r="Z3391" s="288"/>
      <c r="AA3391" s="3"/>
      <c r="AE3391" s="85"/>
    </row>
    <row r="3392" spans="23:31" ht="11.25">
      <c r="W3392" s="3"/>
      <c r="X3392" s="3"/>
      <c r="Z3392" s="288"/>
      <c r="AA3392" s="3"/>
      <c r="AE3392" s="85"/>
    </row>
    <row r="3393" spans="23:31" ht="11.25">
      <c r="W3393" s="3"/>
      <c r="X3393" s="3"/>
      <c r="Z3393" s="288"/>
      <c r="AA3393" s="3"/>
      <c r="AE3393" s="85"/>
    </row>
    <row r="3394" spans="23:31" ht="11.25">
      <c r="W3394" s="3"/>
      <c r="X3394" s="3"/>
      <c r="Z3394" s="288"/>
      <c r="AA3394" s="3"/>
      <c r="AE3394" s="85"/>
    </row>
    <row r="3395" spans="23:31" ht="11.25">
      <c r="W3395" s="3"/>
      <c r="X3395" s="3"/>
      <c r="Z3395" s="288"/>
      <c r="AA3395" s="3"/>
      <c r="AE3395" s="85"/>
    </row>
    <row r="3396" spans="23:31" ht="11.25">
      <c r="W3396" s="3"/>
      <c r="X3396" s="3"/>
      <c r="Z3396" s="288"/>
      <c r="AA3396" s="3"/>
      <c r="AE3396" s="85"/>
    </row>
    <row r="3397" spans="23:31" ht="11.25">
      <c r="W3397" s="3"/>
      <c r="X3397" s="3"/>
      <c r="Z3397" s="288"/>
      <c r="AA3397" s="3"/>
      <c r="AE3397" s="85"/>
    </row>
    <row r="3398" spans="23:31" ht="11.25">
      <c r="W3398" s="3"/>
      <c r="X3398" s="3"/>
      <c r="Z3398" s="288"/>
      <c r="AA3398" s="3"/>
      <c r="AE3398" s="85"/>
    </row>
    <row r="3399" spans="23:31" ht="11.25">
      <c r="W3399" s="3"/>
      <c r="X3399" s="3"/>
      <c r="Z3399" s="288"/>
      <c r="AA3399" s="3"/>
      <c r="AE3399" s="85"/>
    </row>
    <row r="3400" spans="23:31" ht="11.25">
      <c r="W3400" s="3"/>
      <c r="X3400" s="3"/>
      <c r="Z3400" s="288"/>
      <c r="AA3400" s="3"/>
      <c r="AE3400" s="85"/>
    </row>
    <row r="3401" spans="23:31" ht="11.25">
      <c r="W3401" s="3"/>
      <c r="X3401" s="3"/>
      <c r="Z3401" s="288"/>
      <c r="AA3401" s="3"/>
      <c r="AE3401" s="85"/>
    </row>
    <row r="3402" spans="23:31" ht="11.25">
      <c r="W3402" s="3"/>
      <c r="X3402" s="3"/>
      <c r="Z3402" s="288"/>
      <c r="AA3402" s="3"/>
      <c r="AE3402" s="85"/>
    </row>
    <row r="3403" spans="23:31" ht="11.25">
      <c r="W3403" s="3"/>
      <c r="X3403" s="3"/>
      <c r="Z3403" s="288"/>
      <c r="AA3403" s="3"/>
      <c r="AE3403" s="85"/>
    </row>
    <row r="3404" spans="23:31" ht="11.25">
      <c r="W3404" s="3"/>
      <c r="X3404" s="3"/>
      <c r="Z3404" s="288"/>
      <c r="AA3404" s="3"/>
      <c r="AE3404" s="85"/>
    </row>
    <row r="3405" spans="23:31" ht="11.25">
      <c r="W3405" s="3"/>
      <c r="X3405" s="3"/>
      <c r="Z3405" s="288"/>
      <c r="AA3405" s="3"/>
      <c r="AE3405" s="85"/>
    </row>
    <row r="3406" spans="23:31" ht="11.25">
      <c r="W3406" s="3"/>
      <c r="X3406" s="3"/>
      <c r="Z3406" s="288"/>
      <c r="AA3406" s="3"/>
      <c r="AE3406" s="85"/>
    </row>
    <row r="3407" spans="23:31" ht="11.25">
      <c r="W3407" s="3"/>
      <c r="X3407" s="3"/>
      <c r="Z3407" s="288"/>
      <c r="AA3407" s="3"/>
      <c r="AE3407" s="85"/>
    </row>
    <row r="3408" spans="23:31" ht="11.25">
      <c r="W3408" s="3"/>
      <c r="X3408" s="3"/>
      <c r="Z3408" s="288"/>
      <c r="AA3408" s="3"/>
      <c r="AE3408" s="85"/>
    </row>
    <row r="3409" spans="23:31" ht="11.25">
      <c r="W3409" s="3"/>
      <c r="X3409" s="3"/>
      <c r="Z3409" s="288"/>
      <c r="AA3409" s="3"/>
      <c r="AE3409" s="85"/>
    </row>
    <row r="3410" spans="23:31" ht="11.25">
      <c r="W3410" s="3"/>
      <c r="X3410" s="3"/>
      <c r="Z3410" s="288"/>
      <c r="AA3410" s="3"/>
      <c r="AE3410" s="85"/>
    </row>
    <row r="3411" spans="23:31" ht="11.25">
      <c r="W3411" s="3"/>
      <c r="X3411" s="3"/>
      <c r="Z3411" s="288"/>
      <c r="AA3411" s="3"/>
      <c r="AE3411" s="85"/>
    </row>
    <row r="3412" spans="23:31" ht="11.25">
      <c r="W3412" s="3"/>
      <c r="X3412" s="3"/>
      <c r="Z3412" s="288"/>
      <c r="AA3412" s="3"/>
      <c r="AE3412" s="85"/>
    </row>
    <row r="3413" spans="23:31" ht="11.25">
      <c r="W3413" s="3"/>
      <c r="X3413" s="3"/>
      <c r="Z3413" s="288"/>
      <c r="AA3413" s="3"/>
      <c r="AE3413" s="85"/>
    </row>
    <row r="3414" spans="23:31" ht="11.25">
      <c r="W3414" s="3"/>
      <c r="X3414" s="3"/>
      <c r="Z3414" s="288"/>
      <c r="AA3414" s="3"/>
      <c r="AE3414" s="85"/>
    </row>
    <row r="3415" spans="23:31" ht="11.25">
      <c r="W3415" s="3"/>
      <c r="X3415" s="3"/>
      <c r="Z3415" s="288"/>
      <c r="AA3415" s="3"/>
      <c r="AE3415" s="85"/>
    </row>
    <row r="3416" spans="23:31" ht="11.25">
      <c r="W3416" s="3"/>
      <c r="X3416" s="3"/>
      <c r="Z3416" s="288"/>
      <c r="AA3416" s="3"/>
      <c r="AE3416" s="85"/>
    </row>
    <row r="3417" spans="23:31" ht="11.25">
      <c r="W3417" s="3"/>
      <c r="X3417" s="3"/>
      <c r="Z3417" s="288"/>
      <c r="AA3417" s="3"/>
      <c r="AE3417" s="85"/>
    </row>
    <row r="3418" spans="23:31" ht="11.25">
      <c r="W3418" s="3"/>
      <c r="X3418" s="3"/>
      <c r="Z3418" s="288"/>
      <c r="AA3418" s="3"/>
      <c r="AE3418" s="85"/>
    </row>
    <row r="3419" spans="23:31" ht="11.25">
      <c r="W3419" s="3"/>
      <c r="X3419" s="3"/>
      <c r="Z3419" s="288"/>
      <c r="AA3419" s="3"/>
      <c r="AE3419" s="85"/>
    </row>
    <row r="3420" spans="23:31" ht="11.25">
      <c r="W3420" s="3"/>
      <c r="X3420" s="3"/>
      <c r="Z3420" s="288"/>
      <c r="AA3420" s="3"/>
      <c r="AE3420" s="85"/>
    </row>
    <row r="3421" spans="23:31" ht="11.25">
      <c r="W3421" s="3"/>
      <c r="X3421" s="3"/>
      <c r="Z3421" s="288"/>
      <c r="AA3421" s="3"/>
      <c r="AE3421" s="85"/>
    </row>
    <row r="3422" spans="23:31" ht="11.25">
      <c r="W3422" s="3"/>
      <c r="X3422" s="3"/>
      <c r="Z3422" s="288"/>
      <c r="AA3422" s="3"/>
      <c r="AE3422" s="85"/>
    </row>
    <row r="3423" spans="23:31" ht="11.25">
      <c r="W3423" s="3"/>
      <c r="X3423" s="3"/>
      <c r="Z3423" s="288"/>
      <c r="AA3423" s="3"/>
      <c r="AE3423" s="85"/>
    </row>
    <row r="3424" spans="23:31" ht="11.25">
      <c r="W3424" s="3"/>
      <c r="X3424" s="3"/>
      <c r="Z3424" s="288"/>
      <c r="AA3424" s="3"/>
      <c r="AE3424" s="85"/>
    </row>
    <row r="3425" spans="23:31" ht="11.25">
      <c r="W3425" s="3"/>
      <c r="X3425" s="3"/>
      <c r="Z3425" s="288"/>
      <c r="AA3425" s="3"/>
      <c r="AE3425" s="85"/>
    </row>
    <row r="3426" spans="23:31" ht="11.25">
      <c r="W3426" s="3"/>
      <c r="X3426" s="3"/>
      <c r="Z3426" s="288"/>
      <c r="AA3426" s="3"/>
      <c r="AE3426" s="85"/>
    </row>
    <row r="3427" spans="23:31" ht="11.25">
      <c r="W3427" s="3"/>
      <c r="X3427" s="3"/>
      <c r="Z3427" s="288"/>
      <c r="AA3427" s="3"/>
      <c r="AE3427" s="85"/>
    </row>
    <row r="3428" spans="23:31" ht="11.25">
      <c r="W3428" s="3"/>
      <c r="X3428" s="3"/>
      <c r="Z3428" s="288"/>
      <c r="AA3428" s="3"/>
      <c r="AE3428" s="85"/>
    </row>
    <row r="3429" spans="23:31" ht="11.25">
      <c r="W3429" s="3"/>
      <c r="X3429" s="3"/>
      <c r="Z3429" s="288"/>
      <c r="AA3429" s="3"/>
      <c r="AE3429" s="85"/>
    </row>
    <row r="3430" spans="23:31" ht="11.25">
      <c r="W3430" s="3"/>
      <c r="X3430" s="3"/>
      <c r="Z3430" s="288"/>
      <c r="AA3430" s="3"/>
      <c r="AE3430" s="85"/>
    </row>
    <row r="3431" spans="23:31" ht="11.25">
      <c r="W3431" s="3"/>
      <c r="X3431" s="3"/>
      <c r="Z3431" s="288"/>
      <c r="AA3431" s="3"/>
      <c r="AE3431" s="85"/>
    </row>
    <row r="3432" spans="23:31" ht="11.25">
      <c r="W3432" s="3"/>
      <c r="X3432" s="3"/>
      <c r="Z3432" s="288"/>
      <c r="AA3432" s="3"/>
      <c r="AE3432" s="85"/>
    </row>
    <row r="3433" spans="23:31" ht="11.25">
      <c r="W3433" s="3"/>
      <c r="X3433" s="3"/>
      <c r="Z3433" s="288"/>
      <c r="AA3433" s="3"/>
      <c r="AE3433" s="85"/>
    </row>
    <row r="3434" spans="23:31" ht="11.25">
      <c r="W3434" s="3"/>
      <c r="X3434" s="3"/>
      <c r="Z3434" s="288"/>
      <c r="AA3434" s="3"/>
      <c r="AE3434" s="85"/>
    </row>
    <row r="3435" spans="23:31" ht="11.25">
      <c r="W3435" s="3"/>
      <c r="X3435" s="3"/>
      <c r="Z3435" s="288"/>
      <c r="AA3435" s="3"/>
      <c r="AE3435" s="85"/>
    </row>
    <row r="3436" spans="23:31" ht="11.25">
      <c r="W3436" s="3"/>
      <c r="X3436" s="3"/>
      <c r="Z3436" s="288"/>
      <c r="AA3436" s="3"/>
      <c r="AE3436" s="85"/>
    </row>
    <row r="3437" spans="23:31" ht="11.25">
      <c r="W3437" s="3"/>
      <c r="X3437" s="3"/>
      <c r="Z3437" s="288"/>
      <c r="AA3437" s="3"/>
      <c r="AE3437" s="85"/>
    </row>
    <row r="3438" spans="23:31" ht="11.25">
      <c r="W3438" s="3"/>
      <c r="X3438" s="3"/>
      <c r="Z3438" s="288"/>
      <c r="AA3438" s="3"/>
      <c r="AE3438" s="85"/>
    </row>
    <row r="3439" spans="23:31" ht="11.25">
      <c r="W3439" s="3"/>
      <c r="X3439" s="3"/>
      <c r="Z3439" s="288"/>
      <c r="AA3439" s="3"/>
      <c r="AE3439" s="85"/>
    </row>
    <row r="3440" spans="23:31" ht="11.25">
      <c r="W3440" s="3"/>
      <c r="X3440" s="3"/>
      <c r="Z3440" s="288"/>
      <c r="AA3440" s="3"/>
      <c r="AE3440" s="85"/>
    </row>
    <row r="3441" spans="23:31" ht="11.25">
      <c r="W3441" s="3"/>
      <c r="X3441" s="3"/>
      <c r="Z3441" s="288"/>
      <c r="AA3441" s="3"/>
      <c r="AE3441" s="85"/>
    </row>
    <row r="3442" spans="23:31" ht="11.25">
      <c r="W3442" s="3"/>
      <c r="X3442" s="3"/>
      <c r="Z3442" s="288"/>
      <c r="AA3442" s="3"/>
      <c r="AE3442" s="85"/>
    </row>
    <row r="3443" spans="23:31" ht="11.25">
      <c r="W3443" s="3"/>
      <c r="X3443" s="3"/>
      <c r="Z3443" s="288"/>
      <c r="AA3443" s="3"/>
      <c r="AE3443" s="85"/>
    </row>
    <row r="3444" spans="23:31" ht="11.25">
      <c r="W3444" s="3"/>
      <c r="X3444" s="3"/>
      <c r="Z3444" s="288"/>
      <c r="AA3444" s="3"/>
      <c r="AE3444" s="85"/>
    </row>
    <row r="3445" spans="23:31" ht="11.25">
      <c r="W3445" s="3"/>
      <c r="X3445" s="3"/>
      <c r="Z3445" s="288"/>
      <c r="AA3445" s="3"/>
      <c r="AE3445" s="85"/>
    </row>
    <row r="3446" spans="23:31" ht="11.25">
      <c r="W3446" s="3"/>
      <c r="X3446" s="3"/>
      <c r="Z3446" s="288"/>
      <c r="AA3446" s="3"/>
      <c r="AE3446" s="85"/>
    </row>
    <row r="3447" spans="23:31" ht="11.25">
      <c r="W3447" s="3"/>
      <c r="X3447" s="3"/>
      <c r="Z3447" s="288"/>
      <c r="AA3447" s="3"/>
      <c r="AE3447" s="85"/>
    </row>
    <row r="3448" spans="23:31" ht="11.25">
      <c r="W3448" s="3"/>
      <c r="X3448" s="3"/>
      <c r="Z3448" s="288"/>
      <c r="AA3448" s="3"/>
      <c r="AE3448" s="85"/>
    </row>
    <row r="3449" spans="23:31" ht="11.25">
      <c r="W3449" s="3"/>
      <c r="X3449" s="3"/>
      <c r="Z3449" s="288"/>
      <c r="AA3449" s="3"/>
      <c r="AE3449" s="85"/>
    </row>
    <row r="3450" spans="23:31" ht="11.25">
      <c r="W3450" s="3"/>
      <c r="X3450" s="3"/>
      <c r="Z3450" s="288"/>
      <c r="AA3450" s="3"/>
      <c r="AE3450" s="85"/>
    </row>
    <row r="3451" spans="23:31" ht="11.25">
      <c r="W3451" s="3"/>
      <c r="X3451" s="3"/>
      <c r="Z3451" s="288"/>
      <c r="AA3451" s="3"/>
      <c r="AE3451" s="85"/>
    </row>
    <row r="3452" spans="23:31" ht="11.25">
      <c r="W3452" s="3"/>
      <c r="X3452" s="3"/>
      <c r="Z3452" s="288"/>
      <c r="AA3452" s="3"/>
      <c r="AE3452" s="85"/>
    </row>
    <row r="3453" spans="23:31" ht="11.25">
      <c r="W3453" s="3"/>
      <c r="X3453" s="3"/>
      <c r="Z3453" s="288"/>
      <c r="AA3453" s="3"/>
      <c r="AE3453" s="85"/>
    </row>
    <row r="3454" spans="23:31" ht="11.25">
      <c r="W3454" s="3"/>
      <c r="X3454" s="3"/>
      <c r="Z3454" s="288"/>
      <c r="AA3454" s="3"/>
      <c r="AE3454" s="85"/>
    </row>
    <row r="3455" spans="23:31" ht="11.25">
      <c r="W3455" s="3"/>
      <c r="X3455" s="3"/>
      <c r="Z3455" s="288"/>
      <c r="AA3455" s="3"/>
      <c r="AE3455" s="85"/>
    </row>
    <row r="3456" spans="23:31" ht="11.25">
      <c r="W3456" s="3"/>
      <c r="X3456" s="3"/>
      <c r="Z3456" s="288"/>
      <c r="AA3456" s="3"/>
      <c r="AE3456" s="85"/>
    </row>
    <row r="3457" spans="23:31" ht="11.25">
      <c r="W3457" s="3"/>
      <c r="X3457" s="3"/>
      <c r="Z3457" s="288"/>
      <c r="AA3457" s="3"/>
      <c r="AE3457" s="85"/>
    </row>
    <row r="3458" spans="23:31" ht="11.25">
      <c r="W3458" s="3"/>
      <c r="X3458" s="3"/>
      <c r="Z3458" s="288"/>
      <c r="AA3458" s="3"/>
      <c r="AE3458" s="85"/>
    </row>
    <row r="3459" spans="23:31" ht="11.25">
      <c r="W3459" s="3"/>
      <c r="X3459" s="3"/>
      <c r="Z3459" s="288"/>
      <c r="AA3459" s="3"/>
      <c r="AE3459" s="85"/>
    </row>
    <row r="3460" spans="23:31" ht="11.25">
      <c r="W3460" s="3"/>
      <c r="X3460" s="3"/>
      <c r="Z3460" s="288"/>
      <c r="AA3460" s="3"/>
      <c r="AE3460" s="85"/>
    </row>
    <row r="3461" spans="23:31" ht="11.25">
      <c r="W3461" s="3"/>
      <c r="X3461" s="3"/>
      <c r="Z3461" s="288"/>
      <c r="AA3461" s="3"/>
      <c r="AE3461" s="85"/>
    </row>
    <row r="3462" spans="23:31" ht="11.25">
      <c r="W3462" s="3"/>
      <c r="X3462" s="3"/>
      <c r="Z3462" s="288"/>
      <c r="AA3462" s="3"/>
      <c r="AE3462" s="85"/>
    </row>
    <row r="3463" spans="23:31" ht="11.25">
      <c r="W3463" s="3"/>
      <c r="X3463" s="3"/>
      <c r="Z3463" s="288"/>
      <c r="AA3463" s="3"/>
      <c r="AE3463" s="85"/>
    </row>
    <row r="3464" spans="23:31" ht="11.25">
      <c r="W3464" s="3"/>
      <c r="X3464" s="3"/>
      <c r="Z3464" s="288"/>
      <c r="AA3464" s="3"/>
      <c r="AE3464" s="85"/>
    </row>
    <row r="3465" spans="23:31" ht="11.25">
      <c r="W3465" s="3"/>
      <c r="X3465" s="3"/>
      <c r="Z3465" s="288"/>
      <c r="AA3465" s="3"/>
      <c r="AE3465" s="85"/>
    </row>
    <row r="3466" spans="23:31" ht="11.25">
      <c r="W3466" s="3"/>
      <c r="X3466" s="3"/>
      <c r="Z3466" s="288"/>
      <c r="AA3466" s="3"/>
      <c r="AE3466" s="85"/>
    </row>
    <row r="3467" spans="23:31" ht="11.25">
      <c r="W3467" s="3"/>
      <c r="X3467" s="3"/>
      <c r="Z3467" s="288"/>
      <c r="AA3467" s="3"/>
      <c r="AE3467" s="85"/>
    </row>
    <row r="3468" spans="23:31" ht="11.25">
      <c r="W3468" s="3"/>
      <c r="X3468" s="3"/>
      <c r="Z3468" s="288"/>
      <c r="AA3468" s="3"/>
      <c r="AE3468" s="85"/>
    </row>
    <row r="3469" spans="23:31" ht="11.25">
      <c r="W3469" s="3"/>
      <c r="X3469" s="3"/>
      <c r="Z3469" s="288"/>
      <c r="AA3469" s="3"/>
      <c r="AE3469" s="85"/>
    </row>
    <row r="3470" spans="23:31" ht="11.25">
      <c r="W3470" s="3"/>
      <c r="X3470" s="3"/>
      <c r="Z3470" s="288"/>
      <c r="AA3470" s="3"/>
      <c r="AE3470" s="85"/>
    </row>
    <row r="3471" spans="23:31" ht="11.25">
      <c r="W3471" s="3"/>
      <c r="X3471" s="3"/>
      <c r="Z3471" s="288"/>
      <c r="AA3471" s="3"/>
      <c r="AE3471" s="85"/>
    </row>
    <row r="3472" spans="23:31" ht="11.25">
      <c r="W3472" s="3"/>
      <c r="X3472" s="3"/>
      <c r="Z3472" s="288"/>
      <c r="AA3472" s="3"/>
      <c r="AE3472" s="85"/>
    </row>
    <row r="3473" spans="23:31" ht="11.25">
      <c r="W3473" s="3"/>
      <c r="X3473" s="3"/>
      <c r="Z3473" s="288"/>
      <c r="AA3473" s="3"/>
      <c r="AE3473" s="85"/>
    </row>
    <row r="3474" spans="23:31" ht="11.25">
      <c r="W3474" s="3"/>
      <c r="X3474" s="3"/>
      <c r="Z3474" s="288"/>
      <c r="AA3474" s="3"/>
      <c r="AE3474" s="85"/>
    </row>
    <row r="3475" spans="23:31" ht="11.25">
      <c r="W3475" s="3"/>
      <c r="X3475" s="3"/>
      <c r="Z3475" s="288"/>
      <c r="AA3475" s="3"/>
      <c r="AE3475" s="85"/>
    </row>
    <row r="3476" spans="23:31" ht="11.25">
      <c r="W3476" s="3"/>
      <c r="X3476" s="3"/>
      <c r="Z3476" s="288"/>
      <c r="AA3476" s="3"/>
      <c r="AE3476" s="85"/>
    </row>
    <row r="3477" spans="23:31" ht="11.25">
      <c r="W3477" s="3"/>
      <c r="X3477" s="3"/>
      <c r="Z3477" s="288"/>
      <c r="AA3477" s="3"/>
      <c r="AE3477" s="85"/>
    </row>
    <row r="3478" spans="23:31" ht="11.25">
      <c r="W3478" s="3"/>
      <c r="X3478" s="3"/>
      <c r="Z3478" s="288"/>
      <c r="AA3478" s="3"/>
      <c r="AE3478" s="85"/>
    </row>
    <row r="3479" spans="23:31" ht="11.25">
      <c r="W3479" s="3"/>
      <c r="X3479" s="3"/>
      <c r="Z3479" s="288"/>
      <c r="AA3479" s="3"/>
      <c r="AE3479" s="85"/>
    </row>
    <row r="3480" spans="23:31" ht="11.25">
      <c r="W3480" s="3"/>
      <c r="X3480" s="3"/>
      <c r="Z3480" s="288"/>
      <c r="AA3480" s="3"/>
      <c r="AE3480" s="85"/>
    </row>
    <row r="3481" spans="23:31" ht="11.25">
      <c r="W3481" s="3"/>
      <c r="X3481" s="3"/>
      <c r="Z3481" s="288"/>
      <c r="AA3481" s="3"/>
      <c r="AE3481" s="85"/>
    </row>
    <row r="3482" spans="23:31" ht="11.25">
      <c r="W3482" s="3"/>
      <c r="X3482" s="3"/>
      <c r="Z3482" s="288"/>
      <c r="AA3482" s="3"/>
      <c r="AE3482" s="85"/>
    </row>
    <row r="3483" spans="23:31" ht="11.25">
      <c r="W3483" s="3"/>
      <c r="X3483" s="3"/>
      <c r="Z3483" s="288"/>
      <c r="AA3483" s="3"/>
      <c r="AE3483" s="85"/>
    </row>
    <row r="3484" spans="23:31" ht="11.25">
      <c r="W3484" s="3"/>
      <c r="X3484" s="3"/>
      <c r="Z3484" s="288"/>
      <c r="AA3484" s="3"/>
      <c r="AE3484" s="85"/>
    </row>
    <row r="3485" spans="23:31" ht="11.25">
      <c r="W3485" s="3"/>
      <c r="X3485" s="3"/>
      <c r="Z3485" s="288"/>
      <c r="AA3485" s="3"/>
      <c r="AE3485" s="85"/>
    </row>
    <row r="3486" spans="23:31" ht="11.25">
      <c r="W3486" s="3"/>
      <c r="X3486" s="3"/>
      <c r="Z3486" s="288"/>
      <c r="AA3486" s="3"/>
      <c r="AE3486" s="85"/>
    </row>
    <row r="3487" spans="23:31" ht="11.25">
      <c r="W3487" s="3"/>
      <c r="X3487" s="3"/>
      <c r="Z3487" s="288"/>
      <c r="AA3487" s="3"/>
      <c r="AE3487" s="85"/>
    </row>
    <row r="3488" spans="23:31" ht="11.25">
      <c r="W3488" s="3"/>
      <c r="X3488" s="3"/>
      <c r="Z3488" s="288"/>
      <c r="AA3488" s="3"/>
      <c r="AE3488" s="85"/>
    </row>
    <row r="3489" spans="23:31" ht="11.25">
      <c r="W3489" s="3"/>
      <c r="X3489" s="3"/>
      <c r="Z3489" s="288"/>
      <c r="AA3489" s="3"/>
      <c r="AE3489" s="85"/>
    </row>
    <row r="3490" spans="23:31" ht="11.25">
      <c r="W3490" s="3"/>
      <c r="X3490" s="3"/>
      <c r="Z3490" s="288"/>
      <c r="AA3490" s="3"/>
      <c r="AE3490" s="85"/>
    </row>
    <row r="3491" spans="23:31" ht="11.25">
      <c r="W3491" s="3"/>
      <c r="X3491" s="3"/>
      <c r="Z3491" s="288"/>
      <c r="AA3491" s="3"/>
      <c r="AE3491" s="85"/>
    </row>
    <row r="3492" spans="23:31" ht="11.25">
      <c r="W3492" s="3"/>
      <c r="X3492" s="3"/>
      <c r="Z3492" s="288"/>
      <c r="AA3492" s="3"/>
      <c r="AE3492" s="85"/>
    </row>
    <row r="3493" spans="23:31" ht="11.25">
      <c r="W3493" s="3"/>
      <c r="X3493" s="3"/>
      <c r="Z3493" s="288"/>
      <c r="AA3493" s="3"/>
      <c r="AE3493" s="85"/>
    </row>
    <row r="3494" spans="23:31" ht="11.25">
      <c r="W3494" s="3"/>
      <c r="X3494" s="3"/>
      <c r="Z3494" s="288"/>
      <c r="AA3494" s="3"/>
      <c r="AE3494" s="85"/>
    </row>
    <row r="3495" spans="23:31" ht="11.25">
      <c r="W3495" s="3"/>
      <c r="X3495" s="3"/>
      <c r="Z3495" s="288"/>
      <c r="AA3495" s="3"/>
      <c r="AE3495" s="85"/>
    </row>
    <row r="3496" spans="23:31" ht="11.25">
      <c r="W3496" s="3"/>
      <c r="X3496" s="3"/>
      <c r="Z3496" s="288"/>
      <c r="AA3496" s="3"/>
      <c r="AE3496" s="85"/>
    </row>
    <row r="3497" spans="23:31" ht="11.25">
      <c r="W3497" s="3"/>
      <c r="X3497" s="3"/>
      <c r="Z3497" s="288"/>
      <c r="AA3497" s="3"/>
      <c r="AE3497" s="85"/>
    </row>
    <row r="3498" spans="23:31" ht="11.25">
      <c r="W3498" s="3"/>
      <c r="X3498" s="3"/>
      <c r="Z3498" s="288"/>
      <c r="AA3498" s="3"/>
      <c r="AE3498" s="85"/>
    </row>
    <row r="3499" spans="23:31" ht="11.25">
      <c r="W3499" s="3"/>
      <c r="X3499" s="3"/>
      <c r="Z3499" s="288"/>
      <c r="AA3499" s="3"/>
      <c r="AE3499" s="85"/>
    </row>
    <row r="3500" spans="23:31" ht="11.25">
      <c r="W3500" s="3"/>
      <c r="X3500" s="3"/>
      <c r="Z3500" s="288"/>
      <c r="AA3500" s="3"/>
      <c r="AE3500" s="85"/>
    </row>
    <row r="3501" spans="23:31" ht="11.25">
      <c r="W3501" s="3"/>
      <c r="X3501" s="3"/>
      <c r="Z3501" s="288"/>
      <c r="AA3501" s="3"/>
      <c r="AE3501" s="85"/>
    </row>
    <row r="3502" spans="23:31" ht="11.25">
      <c r="W3502" s="3"/>
      <c r="X3502" s="3"/>
      <c r="Z3502" s="288"/>
      <c r="AA3502" s="3"/>
      <c r="AE3502" s="85"/>
    </row>
    <row r="3503" spans="23:31" ht="11.25">
      <c r="W3503" s="3"/>
      <c r="X3503" s="3"/>
      <c r="Z3503" s="288"/>
      <c r="AA3503" s="3"/>
      <c r="AE3503" s="85"/>
    </row>
    <row r="3504" spans="23:31" ht="11.25">
      <c r="W3504" s="3"/>
      <c r="X3504" s="3"/>
      <c r="Z3504" s="288"/>
      <c r="AA3504" s="3"/>
      <c r="AE3504" s="85"/>
    </row>
    <row r="3505" spans="23:31" ht="11.25">
      <c r="W3505" s="3"/>
      <c r="X3505" s="3"/>
      <c r="Z3505" s="288"/>
      <c r="AA3505" s="3"/>
      <c r="AE3505" s="85"/>
    </row>
    <row r="3506" spans="23:31" ht="11.25">
      <c r="W3506" s="3"/>
      <c r="X3506" s="3"/>
      <c r="Z3506" s="288"/>
      <c r="AA3506" s="3"/>
      <c r="AE3506" s="85"/>
    </row>
    <row r="3507" spans="23:31" ht="11.25">
      <c r="W3507" s="3"/>
      <c r="X3507" s="3"/>
      <c r="Z3507" s="288"/>
      <c r="AA3507" s="3"/>
      <c r="AE3507" s="85"/>
    </row>
    <row r="3508" spans="23:31" ht="11.25">
      <c r="W3508" s="3"/>
      <c r="X3508" s="3"/>
      <c r="Z3508" s="288"/>
      <c r="AA3508" s="3"/>
      <c r="AE3508" s="85"/>
    </row>
    <row r="3509" spans="23:31" ht="11.25">
      <c r="W3509" s="3"/>
      <c r="X3509" s="3"/>
      <c r="Z3509" s="288"/>
      <c r="AA3509" s="3"/>
      <c r="AE3509" s="85"/>
    </row>
    <row r="3510" spans="23:31" ht="11.25">
      <c r="W3510" s="3"/>
      <c r="X3510" s="3"/>
      <c r="Z3510" s="288"/>
      <c r="AA3510" s="3"/>
      <c r="AE3510" s="85"/>
    </row>
    <row r="3511" spans="23:31" ht="11.25">
      <c r="W3511" s="3"/>
      <c r="X3511" s="3"/>
      <c r="Z3511" s="288"/>
      <c r="AA3511" s="3"/>
      <c r="AE3511" s="85"/>
    </row>
    <row r="3512" spans="23:31" ht="11.25">
      <c r="W3512" s="3"/>
      <c r="X3512" s="3"/>
      <c r="Z3512" s="288"/>
      <c r="AA3512" s="3"/>
      <c r="AE3512" s="85"/>
    </row>
    <row r="3513" spans="23:31" ht="11.25">
      <c r="W3513" s="3"/>
      <c r="X3513" s="3"/>
      <c r="Z3513" s="288"/>
      <c r="AA3513" s="3"/>
      <c r="AE3513" s="85"/>
    </row>
    <row r="3514" spans="23:31" ht="11.25">
      <c r="W3514" s="3"/>
      <c r="X3514" s="3"/>
      <c r="Z3514" s="288"/>
      <c r="AA3514" s="3"/>
      <c r="AE3514" s="85"/>
    </row>
    <row r="3515" spans="23:31" ht="11.25">
      <c r="W3515" s="3"/>
      <c r="X3515" s="3"/>
      <c r="Z3515" s="288"/>
      <c r="AA3515" s="3"/>
      <c r="AE3515" s="85"/>
    </row>
    <row r="3516" spans="23:31" ht="11.25">
      <c r="W3516" s="3"/>
      <c r="X3516" s="3"/>
      <c r="Z3516" s="288"/>
      <c r="AA3516" s="3"/>
      <c r="AE3516" s="85"/>
    </row>
    <row r="3517" spans="23:31" ht="11.25">
      <c r="W3517" s="3"/>
      <c r="X3517" s="3"/>
      <c r="Z3517" s="288"/>
      <c r="AA3517" s="3"/>
      <c r="AE3517" s="85"/>
    </row>
    <row r="3518" spans="23:31" ht="11.25">
      <c r="W3518" s="3"/>
      <c r="X3518" s="3"/>
      <c r="Z3518" s="288"/>
      <c r="AA3518" s="3"/>
      <c r="AE3518" s="85"/>
    </row>
    <row r="3519" spans="23:31" ht="11.25">
      <c r="W3519" s="3"/>
      <c r="X3519" s="3"/>
      <c r="Z3519" s="288"/>
      <c r="AA3519" s="3"/>
      <c r="AE3519" s="85"/>
    </row>
    <row r="3520" spans="23:31" ht="11.25">
      <c r="W3520" s="3"/>
      <c r="X3520" s="3"/>
      <c r="Z3520" s="288"/>
      <c r="AA3520" s="3"/>
      <c r="AE3520" s="85"/>
    </row>
    <row r="3521" spans="23:31" ht="11.25">
      <c r="W3521" s="3"/>
      <c r="X3521" s="3"/>
      <c r="Z3521" s="288"/>
      <c r="AA3521" s="3"/>
      <c r="AE3521" s="85"/>
    </row>
    <row r="3522" spans="23:31" ht="11.25">
      <c r="W3522" s="3"/>
      <c r="X3522" s="3"/>
      <c r="Z3522" s="288"/>
      <c r="AA3522" s="3"/>
      <c r="AE3522" s="85"/>
    </row>
    <row r="3523" spans="23:31" ht="11.25">
      <c r="W3523" s="3"/>
      <c r="X3523" s="3"/>
      <c r="Z3523" s="288"/>
      <c r="AA3523" s="3"/>
      <c r="AE3523" s="85"/>
    </row>
    <row r="3524" spans="23:31" ht="11.25">
      <c r="W3524" s="3"/>
      <c r="X3524" s="3"/>
      <c r="Z3524" s="288"/>
      <c r="AA3524" s="3"/>
      <c r="AE3524" s="85"/>
    </row>
    <row r="3525" spans="23:31" ht="11.25">
      <c r="W3525" s="3"/>
      <c r="X3525" s="3"/>
      <c r="Z3525" s="288"/>
      <c r="AA3525" s="3"/>
      <c r="AE3525" s="85"/>
    </row>
    <row r="3526" spans="23:31" ht="11.25">
      <c r="W3526" s="3"/>
      <c r="X3526" s="3"/>
      <c r="Z3526" s="288"/>
      <c r="AA3526" s="3"/>
      <c r="AE3526" s="85"/>
    </row>
    <row r="3527" spans="23:31" ht="11.25">
      <c r="W3527" s="3"/>
      <c r="X3527" s="3"/>
      <c r="Z3527" s="288"/>
      <c r="AA3527" s="3"/>
      <c r="AE3527" s="85"/>
    </row>
    <row r="3528" spans="23:31" ht="11.25">
      <c r="W3528" s="3"/>
      <c r="X3528" s="3"/>
      <c r="Z3528" s="288"/>
      <c r="AA3528" s="3"/>
      <c r="AE3528" s="85"/>
    </row>
    <row r="3529" spans="23:31" ht="11.25">
      <c r="W3529" s="3"/>
      <c r="X3529" s="3"/>
      <c r="Z3529" s="288"/>
      <c r="AA3529" s="3"/>
      <c r="AE3529" s="85"/>
    </row>
    <row r="3530" spans="23:31" ht="11.25">
      <c r="W3530" s="3"/>
      <c r="X3530" s="3"/>
      <c r="Z3530" s="288"/>
      <c r="AA3530" s="3"/>
      <c r="AE3530" s="85"/>
    </row>
    <row r="3531" spans="23:31" ht="11.25">
      <c r="W3531" s="3"/>
      <c r="X3531" s="3"/>
      <c r="Z3531" s="288"/>
      <c r="AA3531" s="3"/>
      <c r="AE3531" s="85"/>
    </row>
    <row r="3532" spans="23:31" ht="11.25">
      <c r="W3532" s="3"/>
      <c r="X3532" s="3"/>
      <c r="Z3532" s="288"/>
      <c r="AA3532" s="3"/>
      <c r="AE3532" s="85"/>
    </row>
    <row r="3533" spans="23:31" ht="11.25">
      <c r="W3533" s="3"/>
      <c r="X3533" s="3"/>
      <c r="Z3533" s="288"/>
      <c r="AA3533" s="3"/>
      <c r="AE3533" s="85"/>
    </row>
    <row r="3534" spans="23:31" ht="11.25">
      <c r="W3534" s="3"/>
      <c r="X3534" s="3"/>
      <c r="Z3534" s="288"/>
      <c r="AA3534" s="3"/>
      <c r="AE3534" s="85"/>
    </row>
    <row r="3535" spans="23:31" ht="11.25">
      <c r="W3535" s="3"/>
      <c r="X3535" s="3"/>
      <c r="Z3535" s="288"/>
      <c r="AA3535" s="3"/>
      <c r="AE3535" s="85"/>
    </row>
    <row r="3536" spans="23:31" ht="11.25">
      <c r="W3536" s="3"/>
      <c r="X3536" s="3"/>
      <c r="Z3536" s="288"/>
      <c r="AA3536" s="3"/>
      <c r="AE3536" s="85"/>
    </row>
    <row r="3537" spans="23:31" ht="11.25">
      <c r="W3537" s="3"/>
      <c r="X3537" s="3"/>
      <c r="Z3537" s="288"/>
      <c r="AA3537" s="3"/>
      <c r="AE3537" s="85"/>
    </row>
    <row r="3538" spans="23:31" ht="11.25">
      <c r="W3538" s="3"/>
      <c r="X3538" s="3"/>
      <c r="Z3538" s="288"/>
      <c r="AA3538" s="3"/>
      <c r="AE3538" s="85"/>
    </row>
    <row r="3539" spans="23:31" ht="11.25">
      <c r="W3539" s="3"/>
      <c r="X3539" s="3"/>
      <c r="Z3539" s="288"/>
      <c r="AA3539" s="3"/>
      <c r="AE3539" s="85"/>
    </row>
    <row r="3540" spans="23:31" ht="11.25">
      <c r="W3540" s="3"/>
      <c r="X3540" s="3"/>
      <c r="Z3540" s="288"/>
      <c r="AA3540" s="3"/>
      <c r="AE3540" s="85"/>
    </row>
    <row r="3541" spans="23:31" ht="11.25">
      <c r="W3541" s="3"/>
      <c r="X3541" s="3"/>
      <c r="Z3541" s="288"/>
      <c r="AA3541" s="3"/>
      <c r="AE3541" s="85"/>
    </row>
    <row r="3542" spans="23:31" ht="11.25">
      <c r="W3542" s="3"/>
      <c r="X3542" s="3"/>
      <c r="Z3542" s="288"/>
      <c r="AA3542" s="3"/>
      <c r="AE3542" s="85"/>
    </row>
    <row r="3543" spans="23:31" ht="11.25">
      <c r="W3543" s="3"/>
      <c r="X3543" s="3"/>
      <c r="Z3543" s="288"/>
      <c r="AA3543" s="3"/>
      <c r="AE3543" s="85"/>
    </row>
    <row r="3544" spans="23:31" ht="11.25">
      <c r="W3544" s="3"/>
      <c r="X3544" s="3"/>
      <c r="Z3544" s="288"/>
      <c r="AA3544" s="3"/>
      <c r="AE3544" s="85"/>
    </row>
    <row r="3545" spans="23:31" ht="11.25">
      <c r="W3545" s="3"/>
      <c r="X3545" s="3"/>
      <c r="Z3545" s="288"/>
      <c r="AA3545" s="3"/>
      <c r="AE3545" s="85"/>
    </row>
    <row r="3546" spans="23:31" ht="11.25">
      <c r="W3546" s="3"/>
      <c r="X3546" s="3"/>
      <c r="Z3546" s="288"/>
      <c r="AA3546" s="3"/>
      <c r="AE3546" s="85"/>
    </row>
    <row r="3547" spans="23:31" ht="11.25">
      <c r="W3547" s="3"/>
      <c r="X3547" s="3"/>
      <c r="Z3547" s="288"/>
      <c r="AA3547" s="3"/>
      <c r="AE3547" s="85"/>
    </row>
    <row r="3548" spans="23:31" ht="11.25">
      <c r="W3548" s="3"/>
      <c r="X3548" s="3"/>
      <c r="Z3548" s="288"/>
      <c r="AA3548" s="3"/>
      <c r="AE3548" s="85"/>
    </row>
    <row r="3549" spans="23:31" ht="11.25">
      <c r="W3549" s="3"/>
      <c r="X3549" s="3"/>
      <c r="Z3549" s="288"/>
      <c r="AA3549" s="3"/>
      <c r="AE3549" s="85"/>
    </row>
    <row r="3550" spans="23:31" ht="11.25">
      <c r="W3550" s="3"/>
      <c r="X3550" s="3"/>
      <c r="Z3550" s="288"/>
      <c r="AA3550" s="3"/>
      <c r="AE3550" s="85"/>
    </row>
    <row r="3551" spans="23:31" ht="11.25">
      <c r="W3551" s="3"/>
      <c r="X3551" s="3"/>
      <c r="Z3551" s="288"/>
      <c r="AA3551" s="3"/>
      <c r="AE3551" s="85"/>
    </row>
    <row r="3552" spans="23:31" ht="11.25">
      <c r="W3552" s="3"/>
      <c r="X3552" s="3"/>
      <c r="Z3552" s="288"/>
      <c r="AA3552" s="3"/>
      <c r="AE3552" s="85"/>
    </row>
    <row r="3553" spans="23:31" ht="11.25">
      <c r="W3553" s="3"/>
      <c r="X3553" s="3"/>
      <c r="Z3553" s="288"/>
      <c r="AA3553" s="3"/>
      <c r="AE3553" s="85"/>
    </row>
    <row r="3554" spans="23:31" ht="11.25">
      <c r="W3554" s="3"/>
      <c r="X3554" s="3"/>
      <c r="Z3554" s="288"/>
      <c r="AA3554" s="3"/>
      <c r="AE3554" s="85"/>
    </row>
    <row r="3555" spans="23:31" ht="11.25">
      <c r="W3555" s="3"/>
      <c r="X3555" s="3"/>
      <c r="Z3555" s="288"/>
      <c r="AA3555" s="3"/>
      <c r="AE3555" s="85"/>
    </row>
    <row r="3556" spans="23:31" ht="11.25">
      <c r="W3556" s="3"/>
      <c r="X3556" s="3"/>
      <c r="Z3556" s="288"/>
      <c r="AA3556" s="3"/>
      <c r="AE3556" s="85"/>
    </row>
    <row r="3557" spans="23:31" ht="11.25">
      <c r="W3557" s="3"/>
      <c r="X3557" s="3"/>
      <c r="Z3557" s="288"/>
      <c r="AA3557" s="3"/>
      <c r="AE3557" s="85"/>
    </row>
    <row r="3558" spans="23:31" ht="11.25">
      <c r="W3558" s="3"/>
      <c r="X3558" s="3"/>
      <c r="Z3558" s="288"/>
      <c r="AA3558" s="3"/>
      <c r="AE3558" s="85"/>
    </row>
    <row r="3559" spans="23:31" ht="11.25">
      <c r="W3559" s="3"/>
      <c r="X3559" s="3"/>
      <c r="Z3559" s="288"/>
      <c r="AA3559" s="3"/>
      <c r="AE3559" s="85"/>
    </row>
    <row r="3560" spans="23:31" ht="11.25">
      <c r="W3560" s="3"/>
      <c r="X3560" s="3"/>
      <c r="Z3560" s="288"/>
      <c r="AA3560" s="3"/>
      <c r="AE3560" s="85"/>
    </row>
    <row r="3561" spans="23:31" ht="11.25">
      <c r="W3561" s="3"/>
      <c r="X3561" s="3"/>
      <c r="Z3561" s="288"/>
      <c r="AA3561" s="3"/>
      <c r="AE3561" s="85"/>
    </row>
    <row r="3562" spans="23:31" ht="11.25">
      <c r="W3562" s="3"/>
      <c r="X3562" s="3"/>
      <c r="Z3562" s="288"/>
      <c r="AA3562" s="3"/>
      <c r="AE3562" s="85"/>
    </row>
    <row r="3563" spans="23:31" ht="11.25">
      <c r="W3563" s="3"/>
      <c r="X3563" s="3"/>
      <c r="Z3563" s="288"/>
      <c r="AA3563" s="3"/>
      <c r="AE3563" s="85"/>
    </row>
    <row r="3564" spans="23:31" ht="11.25">
      <c r="W3564" s="3"/>
      <c r="X3564" s="3"/>
      <c r="Z3564" s="288"/>
      <c r="AA3564" s="3"/>
      <c r="AE3564" s="85"/>
    </row>
    <row r="3565" spans="23:31" ht="11.25">
      <c r="W3565" s="3"/>
      <c r="X3565" s="3"/>
      <c r="Z3565" s="288"/>
      <c r="AA3565" s="3"/>
      <c r="AE3565" s="85"/>
    </row>
    <row r="3566" spans="23:31" ht="11.25">
      <c r="W3566" s="3"/>
      <c r="X3566" s="3"/>
      <c r="Z3566" s="288"/>
      <c r="AA3566" s="3"/>
      <c r="AE3566" s="85"/>
    </row>
    <row r="3567" spans="23:31" ht="11.25">
      <c r="W3567" s="3"/>
      <c r="X3567" s="3"/>
      <c r="Z3567" s="288"/>
      <c r="AA3567" s="3"/>
      <c r="AE3567" s="85"/>
    </row>
    <row r="3568" spans="23:31" ht="11.25">
      <c r="W3568" s="3"/>
      <c r="X3568" s="3"/>
      <c r="Z3568" s="288"/>
      <c r="AA3568" s="3"/>
      <c r="AE3568" s="85"/>
    </row>
    <row r="3569" spans="23:31" ht="11.25">
      <c r="W3569" s="3"/>
      <c r="X3569" s="3"/>
      <c r="Z3569" s="288"/>
      <c r="AA3569" s="3"/>
      <c r="AE3569" s="85"/>
    </row>
    <row r="3570" spans="23:31" ht="11.25">
      <c r="W3570" s="3"/>
      <c r="X3570" s="3"/>
      <c r="Z3570" s="288"/>
      <c r="AA3570" s="3"/>
      <c r="AE3570" s="85"/>
    </row>
    <row r="3571" spans="23:31" ht="11.25">
      <c r="W3571" s="3"/>
      <c r="X3571" s="3"/>
      <c r="Z3571" s="288"/>
      <c r="AA3571" s="3"/>
      <c r="AE3571" s="85"/>
    </row>
    <row r="3572" spans="23:31" ht="11.25">
      <c r="W3572" s="3"/>
      <c r="X3572" s="3"/>
      <c r="Z3572" s="288"/>
      <c r="AA3572" s="3"/>
      <c r="AE3572" s="85"/>
    </row>
    <row r="3573" spans="23:31" ht="11.25">
      <c r="W3573" s="3"/>
      <c r="X3573" s="3"/>
      <c r="Z3573" s="288"/>
      <c r="AA3573" s="3"/>
      <c r="AE3573" s="85"/>
    </row>
    <row r="3574" spans="23:31" ht="11.25">
      <c r="W3574" s="3"/>
      <c r="X3574" s="3"/>
      <c r="Z3574" s="288"/>
      <c r="AA3574" s="3"/>
      <c r="AE3574" s="85"/>
    </row>
    <row r="3575" spans="23:31" ht="11.25">
      <c r="W3575" s="3"/>
      <c r="X3575" s="3"/>
      <c r="Z3575" s="288"/>
      <c r="AA3575" s="3"/>
      <c r="AE3575" s="85"/>
    </row>
    <row r="3576" spans="23:31" ht="11.25">
      <c r="W3576" s="3"/>
      <c r="X3576" s="3"/>
      <c r="Z3576" s="288"/>
      <c r="AA3576" s="3"/>
      <c r="AE3576" s="85"/>
    </row>
    <row r="3577" spans="23:31" ht="11.25">
      <c r="W3577" s="3"/>
      <c r="X3577" s="3"/>
      <c r="Z3577" s="288"/>
      <c r="AA3577" s="3"/>
      <c r="AE3577" s="85"/>
    </row>
    <row r="3578" spans="23:31" ht="11.25">
      <c r="W3578" s="3"/>
      <c r="X3578" s="3"/>
      <c r="Z3578" s="288"/>
      <c r="AA3578" s="3"/>
      <c r="AE3578" s="85"/>
    </row>
    <row r="3579" spans="23:31" ht="11.25">
      <c r="W3579" s="3"/>
      <c r="X3579" s="3"/>
      <c r="Z3579" s="288"/>
      <c r="AA3579" s="3"/>
      <c r="AE3579" s="85"/>
    </row>
    <row r="3580" spans="23:31" ht="11.25">
      <c r="W3580" s="3"/>
      <c r="X3580" s="3"/>
      <c r="Z3580" s="288"/>
      <c r="AA3580" s="3"/>
      <c r="AE3580" s="85"/>
    </row>
    <row r="3581" spans="23:31" ht="11.25">
      <c r="W3581" s="3"/>
      <c r="X3581" s="3"/>
      <c r="Z3581" s="288"/>
      <c r="AA3581" s="3"/>
      <c r="AE3581" s="85"/>
    </row>
    <row r="3582" spans="23:31" ht="11.25">
      <c r="W3582" s="3"/>
      <c r="X3582" s="3"/>
      <c r="Z3582" s="288"/>
      <c r="AA3582" s="3"/>
      <c r="AE3582" s="85"/>
    </row>
    <row r="3583" spans="23:31" ht="11.25">
      <c r="W3583" s="3"/>
      <c r="X3583" s="3"/>
      <c r="Z3583" s="288"/>
      <c r="AA3583" s="3"/>
      <c r="AE3583" s="85"/>
    </row>
    <row r="3584" spans="23:31" ht="11.25">
      <c r="W3584" s="3"/>
      <c r="X3584" s="3"/>
      <c r="Z3584" s="288"/>
      <c r="AA3584" s="3"/>
      <c r="AE3584" s="85"/>
    </row>
    <row r="3585" spans="23:31" ht="11.25">
      <c r="W3585" s="3"/>
      <c r="X3585" s="3"/>
      <c r="Z3585" s="288"/>
      <c r="AA3585" s="3"/>
      <c r="AE3585" s="85"/>
    </row>
    <row r="3586" spans="23:31" ht="11.25">
      <c r="W3586" s="3"/>
      <c r="X3586" s="3"/>
      <c r="Z3586" s="288"/>
      <c r="AA3586" s="3"/>
      <c r="AE3586" s="85"/>
    </row>
    <row r="3587" spans="23:31" ht="11.25">
      <c r="W3587" s="3"/>
      <c r="X3587" s="3"/>
      <c r="Z3587" s="288"/>
      <c r="AA3587" s="3"/>
      <c r="AE3587" s="85"/>
    </row>
    <row r="3588" spans="23:31" ht="11.25">
      <c r="W3588" s="3"/>
      <c r="X3588" s="3"/>
      <c r="Z3588" s="288"/>
      <c r="AA3588" s="3"/>
      <c r="AE3588" s="85"/>
    </row>
    <row r="3589" spans="23:31" ht="11.25">
      <c r="W3589" s="3"/>
      <c r="X3589" s="3"/>
      <c r="Z3589" s="288"/>
      <c r="AA3589" s="3"/>
      <c r="AE3589" s="85"/>
    </row>
    <row r="3590" spans="23:31" ht="11.25">
      <c r="W3590" s="3"/>
      <c r="X3590" s="3"/>
      <c r="Z3590" s="288"/>
      <c r="AA3590" s="3"/>
      <c r="AE3590" s="85"/>
    </row>
    <row r="3591" spans="23:31" ht="11.25">
      <c r="W3591" s="3"/>
      <c r="X3591" s="3"/>
      <c r="Z3591" s="288"/>
      <c r="AA3591" s="3"/>
      <c r="AE3591" s="85"/>
    </row>
    <row r="3592" spans="23:31" ht="11.25">
      <c r="W3592" s="3"/>
      <c r="X3592" s="3"/>
      <c r="Z3592" s="288"/>
      <c r="AA3592" s="3"/>
      <c r="AE3592" s="85"/>
    </row>
    <row r="3593" spans="23:31" ht="11.25">
      <c r="W3593" s="3"/>
      <c r="X3593" s="3"/>
      <c r="Z3593" s="288"/>
      <c r="AA3593" s="3"/>
      <c r="AE3593" s="85"/>
    </row>
    <row r="3594" spans="23:31" ht="11.25">
      <c r="W3594" s="3"/>
      <c r="X3594" s="3"/>
      <c r="Z3594" s="288"/>
      <c r="AA3594" s="3"/>
      <c r="AE3594" s="85"/>
    </row>
    <row r="3595" spans="23:31" ht="11.25">
      <c r="W3595" s="3"/>
      <c r="X3595" s="3"/>
      <c r="Z3595" s="288"/>
      <c r="AA3595" s="3"/>
      <c r="AE3595" s="85"/>
    </row>
    <row r="3596" spans="23:31" ht="11.25">
      <c r="W3596" s="3"/>
      <c r="X3596" s="3"/>
      <c r="Z3596" s="288"/>
      <c r="AA3596" s="3"/>
      <c r="AE3596" s="85"/>
    </row>
    <row r="3597" spans="23:31" ht="11.25">
      <c r="W3597" s="3"/>
      <c r="X3597" s="3"/>
      <c r="Z3597" s="288"/>
      <c r="AA3597" s="3"/>
      <c r="AE3597" s="85"/>
    </row>
    <row r="3598" spans="23:31" ht="11.25">
      <c r="W3598" s="3"/>
      <c r="X3598" s="3"/>
      <c r="Z3598" s="288"/>
      <c r="AA3598" s="3"/>
      <c r="AE3598" s="85"/>
    </row>
    <row r="3599" spans="23:31" ht="11.25">
      <c r="W3599" s="3"/>
      <c r="X3599" s="3"/>
      <c r="Z3599" s="288"/>
      <c r="AA3599" s="3"/>
      <c r="AE3599" s="85"/>
    </row>
    <row r="3600" spans="23:31" ht="11.25">
      <c r="W3600" s="3"/>
      <c r="X3600" s="3"/>
      <c r="Z3600" s="288"/>
      <c r="AA3600" s="3"/>
      <c r="AE3600" s="85"/>
    </row>
    <row r="3601" spans="23:31" ht="11.25">
      <c r="W3601" s="3"/>
      <c r="X3601" s="3"/>
      <c r="Z3601" s="288"/>
      <c r="AA3601" s="3"/>
      <c r="AE3601" s="85"/>
    </row>
    <row r="3602" spans="23:31" ht="11.25">
      <c r="W3602" s="3"/>
      <c r="X3602" s="3"/>
      <c r="Z3602" s="288"/>
      <c r="AA3602" s="3"/>
      <c r="AE3602" s="85"/>
    </row>
    <row r="3603" spans="23:31" ht="11.25">
      <c r="W3603" s="3"/>
      <c r="X3603" s="3"/>
      <c r="Z3603" s="288"/>
      <c r="AA3603" s="3"/>
      <c r="AE3603" s="85"/>
    </row>
    <row r="3604" spans="23:31" ht="11.25">
      <c r="W3604" s="3"/>
      <c r="X3604" s="3"/>
      <c r="Z3604" s="288"/>
      <c r="AA3604" s="3"/>
      <c r="AE3604" s="85"/>
    </row>
    <row r="3605" spans="23:31" ht="11.25">
      <c r="W3605" s="3"/>
      <c r="X3605" s="3"/>
      <c r="Z3605" s="288"/>
      <c r="AA3605" s="3"/>
      <c r="AE3605" s="85"/>
    </row>
    <row r="3606" spans="23:31" ht="11.25">
      <c r="W3606" s="3"/>
      <c r="X3606" s="3"/>
      <c r="Z3606" s="288"/>
      <c r="AA3606" s="3"/>
      <c r="AE3606" s="85"/>
    </row>
    <row r="3607" spans="23:31" ht="11.25">
      <c r="W3607" s="3"/>
      <c r="X3607" s="3"/>
      <c r="Z3607" s="288"/>
      <c r="AA3607" s="3"/>
      <c r="AE3607" s="85"/>
    </row>
    <row r="3608" spans="23:31" ht="11.25">
      <c r="W3608" s="3"/>
      <c r="X3608" s="3"/>
      <c r="Z3608" s="288"/>
      <c r="AA3608" s="3"/>
      <c r="AE3608" s="85"/>
    </row>
    <row r="3609" spans="23:31" ht="11.25">
      <c r="W3609" s="3"/>
      <c r="X3609" s="3"/>
      <c r="Z3609" s="288"/>
      <c r="AA3609" s="3"/>
      <c r="AE3609" s="85"/>
    </row>
    <row r="3610" spans="23:31" ht="11.25">
      <c r="W3610" s="3"/>
      <c r="X3610" s="3"/>
      <c r="Z3610" s="288"/>
      <c r="AA3610" s="3"/>
      <c r="AE3610" s="85"/>
    </row>
    <row r="3611" spans="23:31" ht="11.25">
      <c r="W3611" s="3"/>
      <c r="X3611" s="3"/>
      <c r="Z3611" s="288"/>
      <c r="AA3611" s="3"/>
      <c r="AE3611" s="85"/>
    </row>
    <row r="3612" spans="23:31" ht="11.25">
      <c r="W3612" s="3"/>
      <c r="X3612" s="3"/>
      <c r="Z3612" s="288"/>
      <c r="AA3612" s="3"/>
      <c r="AE3612" s="85"/>
    </row>
    <row r="3613" spans="23:31" ht="11.25">
      <c r="W3613" s="3"/>
      <c r="X3613" s="3"/>
      <c r="Z3613" s="288"/>
      <c r="AA3613" s="3"/>
      <c r="AE3613" s="85"/>
    </row>
    <row r="3614" spans="23:31" ht="11.25">
      <c r="W3614" s="3"/>
      <c r="X3614" s="3"/>
      <c r="Z3614" s="288"/>
      <c r="AA3614" s="3"/>
      <c r="AE3614" s="85"/>
    </row>
    <row r="3615" spans="23:31" ht="11.25">
      <c r="W3615" s="3"/>
      <c r="X3615" s="3"/>
      <c r="Z3615" s="288"/>
      <c r="AA3615" s="3"/>
      <c r="AE3615" s="85"/>
    </row>
    <row r="3616" spans="23:31" ht="11.25">
      <c r="W3616" s="3"/>
      <c r="X3616" s="3"/>
      <c r="Z3616" s="288"/>
      <c r="AA3616" s="3"/>
      <c r="AE3616" s="85"/>
    </row>
    <row r="3617" spans="23:31" ht="11.25">
      <c r="W3617" s="3"/>
      <c r="X3617" s="3"/>
      <c r="Z3617" s="288"/>
      <c r="AA3617" s="3"/>
      <c r="AE3617" s="85"/>
    </row>
    <row r="3618" spans="23:31" ht="11.25">
      <c r="W3618" s="3"/>
      <c r="X3618" s="3"/>
      <c r="Z3618" s="288"/>
      <c r="AA3618" s="3"/>
      <c r="AE3618" s="85"/>
    </row>
    <row r="3619" spans="23:31" ht="11.25">
      <c r="W3619" s="3"/>
      <c r="X3619" s="3"/>
      <c r="Z3619" s="288"/>
      <c r="AA3619" s="3"/>
      <c r="AE3619" s="85"/>
    </row>
    <row r="3620" spans="23:31" ht="11.25">
      <c r="W3620" s="3"/>
      <c r="X3620" s="3"/>
      <c r="Z3620" s="288"/>
      <c r="AA3620" s="3"/>
      <c r="AE3620" s="85"/>
    </row>
    <row r="3621" spans="23:31" ht="11.25">
      <c r="W3621" s="3"/>
      <c r="X3621" s="3"/>
      <c r="Z3621" s="288"/>
      <c r="AA3621" s="3"/>
      <c r="AE3621" s="85"/>
    </row>
    <row r="3622" spans="23:31" ht="11.25">
      <c r="W3622" s="3"/>
      <c r="X3622" s="3"/>
      <c r="Z3622" s="288"/>
      <c r="AA3622" s="3"/>
      <c r="AE3622" s="85"/>
    </row>
    <row r="3623" spans="23:31" ht="11.25">
      <c r="W3623" s="3"/>
      <c r="X3623" s="3"/>
      <c r="Z3623" s="288"/>
      <c r="AA3623" s="3"/>
      <c r="AE3623" s="85"/>
    </row>
    <row r="3624" spans="23:31" ht="11.25">
      <c r="W3624" s="3"/>
      <c r="X3624" s="3"/>
      <c r="Z3624" s="288"/>
      <c r="AA3624" s="3"/>
      <c r="AE3624" s="85"/>
    </row>
    <row r="3625" spans="23:31" ht="11.25">
      <c r="W3625" s="3"/>
      <c r="X3625" s="3"/>
      <c r="Z3625" s="288"/>
      <c r="AA3625" s="3"/>
      <c r="AE3625" s="85"/>
    </row>
    <row r="3626" spans="23:31" ht="11.25">
      <c r="W3626" s="3"/>
      <c r="X3626" s="3"/>
      <c r="Z3626" s="288"/>
      <c r="AA3626" s="3"/>
      <c r="AE3626" s="85"/>
    </row>
    <row r="3627" spans="23:31" ht="11.25">
      <c r="W3627" s="3"/>
      <c r="X3627" s="3"/>
      <c r="Z3627" s="288"/>
      <c r="AA3627" s="3"/>
      <c r="AE3627" s="85"/>
    </row>
    <row r="3628" spans="23:31" ht="11.25">
      <c r="W3628" s="3"/>
      <c r="X3628" s="3"/>
      <c r="Z3628" s="288"/>
      <c r="AA3628" s="3"/>
      <c r="AE3628" s="85"/>
    </row>
    <row r="3629" spans="23:31" ht="11.25">
      <c r="W3629" s="3"/>
      <c r="X3629" s="3"/>
      <c r="Z3629" s="288"/>
      <c r="AA3629" s="3"/>
      <c r="AE3629" s="85"/>
    </row>
    <row r="3630" spans="23:31" ht="11.25">
      <c r="W3630" s="3"/>
      <c r="X3630" s="3"/>
      <c r="Z3630" s="288"/>
      <c r="AA3630" s="3"/>
      <c r="AE3630" s="85"/>
    </row>
    <row r="3631" spans="23:31" ht="11.25">
      <c r="W3631" s="3"/>
      <c r="X3631" s="3"/>
      <c r="Z3631" s="288"/>
      <c r="AA3631" s="3"/>
      <c r="AE3631" s="85"/>
    </row>
    <row r="3632" spans="23:31" ht="11.25">
      <c r="W3632" s="3"/>
      <c r="X3632" s="3"/>
      <c r="Z3632" s="288"/>
      <c r="AA3632" s="3"/>
      <c r="AE3632" s="85"/>
    </row>
    <row r="3633" spans="23:31" ht="11.25">
      <c r="W3633" s="3"/>
      <c r="X3633" s="3"/>
      <c r="Z3633" s="288"/>
      <c r="AA3633" s="3"/>
      <c r="AE3633" s="85"/>
    </row>
    <row r="3634" spans="23:31" ht="11.25">
      <c r="W3634" s="3"/>
      <c r="X3634" s="3"/>
      <c r="Z3634" s="288"/>
      <c r="AA3634" s="3"/>
      <c r="AE3634" s="85"/>
    </row>
    <row r="3635" spans="23:31" ht="11.25">
      <c r="W3635" s="3"/>
      <c r="X3635" s="3"/>
      <c r="Z3635" s="288"/>
      <c r="AA3635" s="3"/>
      <c r="AE3635" s="85"/>
    </row>
    <row r="3636" spans="23:31" ht="11.25">
      <c r="W3636" s="3"/>
      <c r="X3636" s="3"/>
      <c r="Z3636" s="288"/>
      <c r="AA3636" s="3"/>
      <c r="AE3636" s="85"/>
    </row>
    <row r="3637" spans="23:31" ht="11.25">
      <c r="W3637" s="3"/>
      <c r="X3637" s="3"/>
      <c r="Z3637" s="288"/>
      <c r="AA3637" s="3"/>
      <c r="AE3637" s="85"/>
    </row>
    <row r="3638" spans="23:31" ht="11.25">
      <c r="W3638" s="3"/>
      <c r="X3638" s="3"/>
      <c r="Z3638" s="288"/>
      <c r="AA3638" s="3"/>
      <c r="AE3638" s="85"/>
    </row>
    <row r="3639" spans="23:31" ht="11.25">
      <c r="W3639" s="3"/>
      <c r="X3639" s="3"/>
      <c r="Z3639" s="288"/>
      <c r="AA3639" s="3"/>
      <c r="AE3639" s="85"/>
    </row>
    <row r="3640" spans="23:31" ht="11.25">
      <c r="W3640" s="3"/>
      <c r="X3640" s="3"/>
      <c r="Z3640" s="288"/>
      <c r="AA3640" s="3"/>
      <c r="AE3640" s="85"/>
    </row>
    <row r="3641" spans="23:31" ht="11.25">
      <c r="W3641" s="3"/>
      <c r="X3641" s="3"/>
      <c r="Z3641" s="288"/>
      <c r="AA3641" s="3"/>
      <c r="AE3641" s="85"/>
    </row>
    <row r="3642" spans="23:31" ht="11.25">
      <c r="W3642" s="3"/>
      <c r="X3642" s="3"/>
      <c r="Z3642" s="288"/>
      <c r="AA3642" s="3"/>
      <c r="AE3642" s="85"/>
    </row>
    <row r="3643" spans="23:31" ht="11.25">
      <c r="W3643" s="3"/>
      <c r="X3643" s="3"/>
      <c r="Z3643" s="288"/>
      <c r="AA3643" s="3"/>
      <c r="AE3643" s="85"/>
    </row>
    <row r="3644" spans="23:31" ht="11.25">
      <c r="W3644" s="3"/>
      <c r="X3644" s="3"/>
      <c r="Z3644" s="288"/>
      <c r="AA3644" s="3"/>
      <c r="AE3644" s="85"/>
    </row>
    <row r="3645" spans="23:31" ht="11.25">
      <c r="W3645" s="3"/>
      <c r="X3645" s="3"/>
      <c r="Z3645" s="288"/>
      <c r="AA3645" s="3"/>
      <c r="AE3645" s="85"/>
    </row>
    <row r="3646" spans="23:31" ht="11.25">
      <c r="W3646" s="3"/>
      <c r="X3646" s="3"/>
      <c r="Z3646" s="288"/>
      <c r="AA3646" s="3"/>
      <c r="AE3646" s="85"/>
    </row>
    <row r="3647" spans="23:31" ht="11.25">
      <c r="W3647" s="3"/>
      <c r="X3647" s="3"/>
      <c r="Z3647" s="288"/>
      <c r="AA3647" s="3"/>
      <c r="AE3647" s="85"/>
    </row>
    <row r="3648" spans="23:31" ht="11.25">
      <c r="W3648" s="3"/>
      <c r="X3648" s="3"/>
      <c r="Z3648" s="288"/>
      <c r="AA3648" s="3"/>
      <c r="AE3648" s="85"/>
    </row>
    <row r="3649" spans="23:31" ht="11.25">
      <c r="W3649" s="3"/>
      <c r="X3649" s="3"/>
      <c r="Z3649" s="288"/>
      <c r="AA3649" s="3"/>
      <c r="AE3649" s="85"/>
    </row>
    <row r="3650" spans="23:31" ht="11.25">
      <c r="W3650" s="3"/>
      <c r="X3650" s="3"/>
      <c r="Z3650" s="288"/>
      <c r="AA3650" s="3"/>
      <c r="AE3650" s="85"/>
    </row>
    <row r="3651" spans="23:31" ht="11.25">
      <c r="W3651" s="3"/>
      <c r="X3651" s="3"/>
      <c r="Z3651" s="288"/>
      <c r="AA3651" s="3"/>
      <c r="AE3651" s="85"/>
    </row>
    <row r="3652" spans="23:31" ht="11.25">
      <c r="W3652" s="3"/>
      <c r="X3652" s="3"/>
      <c r="Z3652" s="288"/>
      <c r="AA3652" s="3"/>
      <c r="AE3652" s="85"/>
    </row>
    <row r="3653" spans="23:31" ht="11.25">
      <c r="W3653" s="3"/>
      <c r="X3653" s="3"/>
      <c r="Z3653" s="288"/>
      <c r="AA3653" s="3"/>
      <c r="AE3653" s="85"/>
    </row>
    <row r="3654" spans="23:31" ht="11.25">
      <c r="W3654" s="3"/>
      <c r="X3654" s="3"/>
      <c r="Z3654" s="288"/>
      <c r="AA3654" s="3"/>
      <c r="AE3654" s="85"/>
    </row>
    <row r="3655" spans="23:31" ht="11.25">
      <c r="W3655" s="3"/>
      <c r="X3655" s="3"/>
      <c r="Z3655" s="288"/>
      <c r="AA3655" s="3"/>
      <c r="AE3655" s="85"/>
    </row>
    <row r="3656" spans="23:31" ht="11.25">
      <c r="W3656" s="3"/>
      <c r="X3656" s="3"/>
      <c r="Z3656" s="288"/>
      <c r="AA3656" s="3"/>
      <c r="AE3656" s="85"/>
    </row>
    <row r="3657" spans="23:31" ht="11.25">
      <c r="W3657" s="3"/>
      <c r="X3657" s="3"/>
      <c r="Z3657" s="288"/>
      <c r="AA3657" s="3"/>
      <c r="AE3657" s="85"/>
    </row>
    <row r="3658" spans="23:31" ht="11.25">
      <c r="W3658" s="3"/>
      <c r="X3658" s="3"/>
      <c r="Z3658" s="288"/>
      <c r="AA3658" s="3"/>
      <c r="AE3658" s="85"/>
    </row>
    <row r="3659" spans="23:31" ht="11.25">
      <c r="W3659" s="3"/>
      <c r="X3659" s="3"/>
      <c r="Z3659" s="288"/>
      <c r="AA3659" s="3"/>
      <c r="AE3659" s="85"/>
    </row>
    <row r="3660" spans="23:31" ht="11.25">
      <c r="W3660" s="3"/>
      <c r="X3660" s="3"/>
      <c r="Z3660" s="288"/>
      <c r="AA3660" s="3"/>
      <c r="AE3660" s="85"/>
    </row>
    <row r="3661" spans="23:31" ht="11.25">
      <c r="W3661" s="3"/>
      <c r="X3661" s="3"/>
      <c r="Z3661" s="288"/>
      <c r="AA3661" s="3"/>
      <c r="AE3661" s="85"/>
    </row>
    <row r="3662" spans="23:31" ht="11.25">
      <c r="W3662" s="3"/>
      <c r="X3662" s="3"/>
      <c r="Z3662" s="288"/>
      <c r="AA3662" s="3"/>
      <c r="AE3662" s="85"/>
    </row>
    <row r="3663" spans="23:31" ht="11.25">
      <c r="W3663" s="3"/>
      <c r="X3663" s="3"/>
      <c r="Z3663" s="288"/>
      <c r="AA3663" s="3"/>
      <c r="AE3663" s="85"/>
    </row>
    <row r="3664" spans="23:31" ht="11.25">
      <c r="W3664" s="3"/>
      <c r="X3664" s="3"/>
      <c r="Z3664" s="288"/>
      <c r="AA3664" s="3"/>
      <c r="AE3664" s="85"/>
    </row>
    <row r="3665" spans="23:31" ht="11.25">
      <c r="W3665" s="3"/>
      <c r="X3665" s="3"/>
      <c r="Z3665" s="288"/>
      <c r="AA3665" s="3"/>
      <c r="AE3665" s="85"/>
    </row>
    <row r="3666" spans="23:31" ht="11.25">
      <c r="W3666" s="3"/>
      <c r="X3666" s="3"/>
      <c r="Z3666" s="288"/>
      <c r="AA3666" s="3"/>
      <c r="AE3666" s="85"/>
    </row>
    <row r="3667" spans="23:31" ht="11.25">
      <c r="W3667" s="3"/>
      <c r="X3667" s="3"/>
      <c r="Z3667" s="288"/>
      <c r="AA3667" s="3"/>
      <c r="AE3667" s="85"/>
    </row>
    <row r="3668" spans="23:31" ht="11.25">
      <c r="W3668" s="3"/>
      <c r="X3668" s="3"/>
      <c r="Z3668" s="288"/>
      <c r="AA3668" s="3"/>
      <c r="AE3668" s="85"/>
    </row>
    <row r="3669" spans="23:31" ht="11.25">
      <c r="W3669" s="3"/>
      <c r="X3669" s="3"/>
      <c r="Z3669" s="288"/>
      <c r="AA3669" s="3"/>
      <c r="AE3669" s="85"/>
    </row>
    <row r="3670" spans="23:31" ht="11.25">
      <c r="W3670" s="3"/>
      <c r="X3670" s="3"/>
      <c r="Z3670" s="288"/>
      <c r="AA3670" s="3"/>
      <c r="AE3670" s="85"/>
    </row>
    <row r="3671" spans="23:31" ht="11.25">
      <c r="W3671" s="3"/>
      <c r="X3671" s="3"/>
      <c r="Z3671" s="288"/>
      <c r="AA3671" s="3"/>
      <c r="AE3671" s="85"/>
    </row>
    <row r="3672" spans="23:31" ht="11.25">
      <c r="W3672" s="3"/>
      <c r="X3672" s="3"/>
      <c r="Z3672" s="288"/>
      <c r="AA3672" s="3"/>
      <c r="AE3672" s="85"/>
    </row>
    <row r="3673" spans="23:31" ht="11.25">
      <c r="W3673" s="3"/>
      <c r="X3673" s="3"/>
      <c r="Z3673" s="288"/>
      <c r="AA3673" s="3"/>
      <c r="AE3673" s="85"/>
    </row>
    <row r="3674" spans="23:31" ht="11.25">
      <c r="W3674" s="3"/>
      <c r="X3674" s="3"/>
      <c r="Z3674" s="288"/>
      <c r="AA3674" s="3"/>
      <c r="AE3674" s="85"/>
    </row>
    <row r="3675" spans="23:31" ht="11.25">
      <c r="W3675" s="3"/>
      <c r="X3675" s="3"/>
      <c r="Z3675" s="288"/>
      <c r="AA3675" s="3"/>
      <c r="AE3675" s="85"/>
    </row>
    <row r="3676" spans="23:31" ht="11.25">
      <c r="W3676" s="3"/>
      <c r="X3676" s="3"/>
      <c r="Z3676" s="288"/>
      <c r="AA3676" s="3"/>
      <c r="AE3676" s="85"/>
    </row>
    <row r="3677" spans="23:31" ht="11.25">
      <c r="W3677" s="3"/>
      <c r="X3677" s="3"/>
      <c r="Z3677" s="288"/>
      <c r="AA3677" s="3"/>
      <c r="AE3677" s="85"/>
    </row>
    <row r="3678" spans="23:31" ht="11.25">
      <c r="W3678" s="3"/>
      <c r="X3678" s="3"/>
      <c r="Z3678" s="288"/>
      <c r="AA3678" s="3"/>
      <c r="AE3678" s="85"/>
    </row>
    <row r="3679" spans="23:31" ht="11.25">
      <c r="W3679" s="3"/>
      <c r="X3679" s="3"/>
      <c r="Z3679" s="288"/>
      <c r="AA3679" s="3"/>
      <c r="AE3679" s="85"/>
    </row>
    <row r="3680" spans="23:31" ht="11.25">
      <c r="W3680" s="3"/>
      <c r="X3680" s="3"/>
      <c r="Z3680" s="288"/>
      <c r="AA3680" s="3"/>
      <c r="AE3680" s="85"/>
    </row>
    <row r="3681" spans="23:31" ht="11.25">
      <c r="W3681" s="3"/>
      <c r="X3681" s="3"/>
      <c r="Z3681" s="288"/>
      <c r="AA3681" s="3"/>
      <c r="AE3681" s="85"/>
    </row>
    <row r="3682" spans="23:31" ht="11.25">
      <c r="W3682" s="3"/>
      <c r="X3682" s="3"/>
      <c r="Z3682" s="288"/>
      <c r="AA3682" s="3"/>
      <c r="AE3682" s="85"/>
    </row>
    <row r="3683" spans="23:31" ht="11.25">
      <c r="W3683" s="3"/>
      <c r="X3683" s="3"/>
      <c r="Z3683" s="288"/>
      <c r="AA3683" s="3"/>
      <c r="AE3683" s="85"/>
    </row>
    <row r="3684" spans="23:31" ht="11.25">
      <c r="W3684" s="3"/>
      <c r="X3684" s="3"/>
      <c r="Z3684" s="288"/>
      <c r="AA3684" s="3"/>
      <c r="AE3684" s="85"/>
    </row>
    <row r="3685" spans="23:31" ht="11.25">
      <c r="W3685" s="3"/>
      <c r="X3685" s="3"/>
      <c r="Z3685" s="288"/>
      <c r="AA3685" s="3"/>
      <c r="AE3685" s="85"/>
    </row>
    <row r="3686" spans="23:31" ht="11.25">
      <c r="W3686" s="3"/>
      <c r="X3686" s="3"/>
      <c r="Z3686" s="288"/>
      <c r="AA3686" s="3"/>
      <c r="AE3686" s="85"/>
    </row>
    <row r="3687" spans="23:31" ht="11.25">
      <c r="W3687" s="3"/>
      <c r="X3687" s="3"/>
      <c r="Z3687" s="288"/>
      <c r="AA3687" s="3"/>
      <c r="AE3687" s="85"/>
    </row>
    <row r="3688" spans="23:31" ht="11.25">
      <c r="W3688" s="3"/>
      <c r="X3688" s="3"/>
      <c r="Z3688" s="288"/>
      <c r="AA3688" s="3"/>
      <c r="AE3688" s="85"/>
    </row>
    <row r="3689" spans="23:31" ht="11.25">
      <c r="W3689" s="3"/>
      <c r="X3689" s="3"/>
      <c r="Z3689" s="288"/>
      <c r="AA3689" s="3"/>
      <c r="AE3689" s="85"/>
    </row>
    <row r="3690" spans="23:31" ht="11.25">
      <c r="W3690" s="3"/>
      <c r="X3690" s="3"/>
      <c r="Z3690" s="288"/>
      <c r="AA3690" s="3"/>
      <c r="AE3690" s="85"/>
    </row>
    <row r="3691" spans="23:31" ht="11.25">
      <c r="W3691" s="3"/>
      <c r="X3691" s="3"/>
      <c r="Z3691" s="288"/>
      <c r="AA3691" s="3"/>
      <c r="AE3691" s="85"/>
    </row>
    <row r="3692" spans="23:31" ht="11.25">
      <c r="W3692" s="3"/>
      <c r="X3692" s="3"/>
      <c r="Z3692" s="288"/>
      <c r="AA3692" s="3"/>
      <c r="AE3692" s="85"/>
    </row>
    <row r="3693" spans="23:31" ht="11.25">
      <c r="W3693" s="3"/>
      <c r="X3693" s="3"/>
      <c r="Z3693" s="288"/>
      <c r="AA3693" s="3"/>
      <c r="AE3693" s="85"/>
    </row>
    <row r="3694" spans="23:31" ht="11.25">
      <c r="W3694" s="3"/>
      <c r="X3694" s="3"/>
      <c r="Z3694" s="288"/>
      <c r="AA3694" s="3"/>
      <c r="AE3694" s="85"/>
    </row>
    <row r="3695" spans="23:31" ht="11.25">
      <c r="W3695" s="3"/>
      <c r="X3695" s="3"/>
      <c r="Z3695" s="288"/>
      <c r="AA3695" s="3"/>
      <c r="AE3695" s="85"/>
    </row>
    <row r="3696" spans="23:31" ht="11.25">
      <c r="W3696" s="3"/>
      <c r="X3696" s="3"/>
      <c r="Z3696" s="288"/>
      <c r="AA3696" s="3"/>
      <c r="AE3696" s="85"/>
    </row>
    <row r="3697" spans="23:31" ht="11.25">
      <c r="W3697" s="3"/>
      <c r="X3697" s="3"/>
      <c r="Z3697" s="288"/>
      <c r="AA3697" s="3"/>
      <c r="AE3697" s="85"/>
    </row>
    <row r="3698" spans="23:31" ht="11.25">
      <c r="W3698" s="3"/>
      <c r="X3698" s="3"/>
      <c r="Z3698" s="288"/>
      <c r="AA3698" s="3"/>
      <c r="AE3698" s="85"/>
    </row>
    <row r="3699" spans="23:31" ht="11.25">
      <c r="W3699" s="3"/>
      <c r="X3699" s="3"/>
      <c r="Z3699" s="288"/>
      <c r="AA3699" s="3"/>
      <c r="AE3699" s="85"/>
    </row>
    <row r="3700" spans="23:31" ht="11.25">
      <c r="W3700" s="3"/>
      <c r="X3700" s="3"/>
      <c r="Z3700" s="288"/>
      <c r="AA3700" s="3"/>
      <c r="AE3700" s="85"/>
    </row>
    <row r="3701" spans="23:31" ht="11.25">
      <c r="W3701" s="3"/>
      <c r="X3701" s="3"/>
      <c r="Z3701" s="288"/>
      <c r="AA3701" s="3"/>
      <c r="AE3701" s="85"/>
    </row>
    <row r="3702" spans="23:31" ht="11.25">
      <c r="W3702" s="3"/>
      <c r="X3702" s="3"/>
      <c r="Z3702" s="288"/>
      <c r="AA3702" s="3"/>
      <c r="AE3702" s="85"/>
    </row>
    <row r="3703" spans="23:31" ht="11.25">
      <c r="W3703" s="3"/>
      <c r="X3703" s="3"/>
      <c r="Z3703" s="288"/>
      <c r="AA3703" s="3"/>
      <c r="AE3703" s="85"/>
    </row>
    <row r="3704" spans="23:31" ht="11.25">
      <c r="W3704" s="3"/>
      <c r="X3704" s="3"/>
      <c r="Z3704" s="288"/>
      <c r="AA3704" s="3"/>
      <c r="AE3704" s="85"/>
    </row>
    <row r="3705" spans="23:31" ht="11.25">
      <c r="W3705" s="3"/>
      <c r="X3705" s="3"/>
      <c r="Z3705" s="288"/>
      <c r="AA3705" s="3"/>
      <c r="AE3705" s="85"/>
    </row>
    <row r="3706" spans="23:31" ht="11.25">
      <c r="W3706" s="3"/>
      <c r="X3706" s="3"/>
      <c r="Z3706" s="288"/>
      <c r="AA3706" s="3"/>
      <c r="AE3706" s="85"/>
    </row>
    <row r="3707" spans="23:31" ht="11.25">
      <c r="W3707" s="3"/>
      <c r="X3707" s="3"/>
      <c r="Z3707" s="288"/>
      <c r="AA3707" s="3"/>
      <c r="AE3707" s="85"/>
    </row>
    <row r="3708" spans="23:31" ht="11.25">
      <c r="W3708" s="3"/>
      <c r="X3708" s="3"/>
      <c r="Z3708" s="288"/>
      <c r="AA3708" s="3"/>
      <c r="AE3708" s="85"/>
    </row>
    <row r="3709" spans="23:31" ht="11.25">
      <c r="W3709" s="3"/>
      <c r="X3709" s="3"/>
      <c r="Z3709" s="288"/>
      <c r="AA3709" s="3"/>
      <c r="AE3709" s="85"/>
    </row>
    <row r="3710" spans="23:31" ht="11.25">
      <c r="W3710" s="3"/>
      <c r="X3710" s="3"/>
      <c r="Z3710" s="288"/>
      <c r="AA3710" s="3"/>
      <c r="AE3710" s="85"/>
    </row>
    <row r="3711" spans="23:31" ht="11.25">
      <c r="W3711" s="3"/>
      <c r="X3711" s="3"/>
      <c r="Z3711" s="288"/>
      <c r="AA3711" s="3"/>
      <c r="AE3711" s="85"/>
    </row>
    <row r="3712" spans="23:31" ht="11.25">
      <c r="W3712" s="3"/>
      <c r="X3712" s="3"/>
      <c r="Z3712" s="288"/>
      <c r="AA3712" s="3"/>
      <c r="AE3712" s="85"/>
    </row>
    <row r="3713" spans="23:31" ht="11.25">
      <c r="W3713" s="3"/>
      <c r="X3713" s="3"/>
      <c r="Z3713" s="288"/>
      <c r="AA3713" s="3"/>
      <c r="AE3713" s="85"/>
    </row>
    <row r="3714" spans="23:31" ht="11.25">
      <c r="W3714" s="3"/>
      <c r="X3714" s="3"/>
      <c r="Z3714" s="288"/>
      <c r="AA3714" s="3"/>
      <c r="AE3714" s="85"/>
    </row>
    <row r="3715" spans="23:31" ht="11.25">
      <c r="W3715" s="3"/>
      <c r="X3715" s="3"/>
      <c r="Z3715" s="288"/>
      <c r="AA3715" s="3"/>
      <c r="AE3715" s="85"/>
    </row>
    <row r="3716" spans="23:31" ht="11.25">
      <c r="W3716" s="3"/>
      <c r="X3716" s="3"/>
      <c r="Z3716" s="288"/>
      <c r="AA3716" s="3"/>
      <c r="AE3716" s="85"/>
    </row>
    <row r="3717" spans="23:31" ht="11.25">
      <c r="W3717" s="3"/>
      <c r="X3717" s="3"/>
      <c r="Z3717" s="288"/>
      <c r="AA3717" s="3"/>
      <c r="AE3717" s="85"/>
    </row>
    <row r="3718" spans="23:31" ht="11.25">
      <c r="W3718" s="3"/>
      <c r="X3718" s="3"/>
      <c r="Z3718" s="288"/>
      <c r="AA3718" s="3"/>
      <c r="AE3718" s="85"/>
    </row>
    <row r="3719" spans="23:31" ht="11.25">
      <c r="W3719" s="3"/>
      <c r="X3719" s="3"/>
      <c r="Z3719" s="288"/>
      <c r="AA3719" s="3"/>
      <c r="AE3719" s="85"/>
    </row>
    <row r="3720" spans="23:31" ht="11.25">
      <c r="W3720" s="3"/>
      <c r="X3720" s="3"/>
      <c r="Z3720" s="288"/>
      <c r="AA3720" s="3"/>
      <c r="AE3720" s="85"/>
    </row>
    <row r="3721" spans="23:31" ht="11.25">
      <c r="W3721" s="3"/>
      <c r="X3721" s="3"/>
      <c r="Z3721" s="288"/>
      <c r="AA3721" s="3"/>
      <c r="AE3721" s="85"/>
    </row>
    <row r="3722" spans="23:31" ht="11.25">
      <c r="W3722" s="3"/>
      <c r="X3722" s="3"/>
      <c r="Z3722" s="288"/>
      <c r="AA3722" s="3"/>
      <c r="AE3722" s="85"/>
    </row>
    <row r="3723" spans="23:31" ht="11.25">
      <c r="W3723" s="3"/>
      <c r="X3723" s="3"/>
      <c r="Z3723" s="288"/>
      <c r="AA3723" s="3"/>
      <c r="AE3723" s="85"/>
    </row>
    <row r="3724" spans="23:31" ht="11.25">
      <c r="W3724" s="3"/>
      <c r="X3724" s="3"/>
      <c r="Z3724" s="288"/>
      <c r="AA3724" s="3"/>
      <c r="AE3724" s="85"/>
    </row>
    <row r="3725" spans="23:31" ht="11.25">
      <c r="W3725" s="3"/>
      <c r="X3725" s="3"/>
      <c r="Z3725" s="288"/>
      <c r="AA3725" s="3"/>
      <c r="AE3725" s="85"/>
    </row>
    <row r="3726" spans="23:31" ht="11.25">
      <c r="W3726" s="3"/>
      <c r="X3726" s="3"/>
      <c r="Z3726" s="288"/>
      <c r="AA3726" s="3"/>
      <c r="AE3726" s="85"/>
    </row>
    <row r="3727" spans="23:31" ht="11.25">
      <c r="W3727" s="3"/>
      <c r="X3727" s="3"/>
      <c r="Z3727" s="288"/>
      <c r="AA3727" s="3"/>
      <c r="AE3727" s="85"/>
    </row>
    <row r="3728" spans="23:31" ht="11.25">
      <c r="W3728" s="3"/>
      <c r="X3728" s="3"/>
      <c r="Z3728" s="288"/>
      <c r="AA3728" s="3"/>
      <c r="AE3728" s="85"/>
    </row>
    <row r="3729" spans="23:31" ht="11.25">
      <c r="W3729" s="3"/>
      <c r="X3729" s="3"/>
      <c r="Z3729" s="288"/>
      <c r="AA3729" s="3"/>
      <c r="AE3729" s="85"/>
    </row>
    <row r="3730" spans="23:31" ht="11.25">
      <c r="W3730" s="3"/>
      <c r="X3730" s="3"/>
      <c r="Z3730" s="288"/>
      <c r="AA3730" s="3"/>
      <c r="AE3730" s="85"/>
    </row>
    <row r="3731" spans="23:31" ht="11.25">
      <c r="W3731" s="3"/>
      <c r="X3731" s="3"/>
      <c r="Z3731" s="288"/>
      <c r="AA3731" s="3"/>
      <c r="AE3731" s="85"/>
    </row>
    <row r="3732" spans="23:31" ht="11.25">
      <c r="W3732" s="3"/>
      <c r="X3732" s="3"/>
      <c r="Z3732" s="288"/>
      <c r="AA3732" s="3"/>
      <c r="AE3732" s="85"/>
    </row>
    <row r="3733" spans="23:31" ht="11.25">
      <c r="W3733" s="3"/>
      <c r="X3733" s="3"/>
      <c r="Z3733" s="288"/>
      <c r="AA3733" s="3"/>
      <c r="AE3733" s="85"/>
    </row>
    <row r="3734" spans="23:31" ht="11.25">
      <c r="W3734" s="3"/>
      <c r="X3734" s="3"/>
      <c r="Z3734" s="288"/>
      <c r="AA3734" s="3"/>
      <c r="AE3734" s="85"/>
    </row>
    <row r="3735" spans="23:31" ht="11.25">
      <c r="W3735" s="3"/>
      <c r="X3735" s="3"/>
      <c r="Z3735" s="288"/>
      <c r="AA3735" s="3"/>
      <c r="AE3735" s="85"/>
    </row>
    <row r="3736" spans="23:31" ht="11.25">
      <c r="W3736" s="3"/>
      <c r="X3736" s="3"/>
      <c r="Z3736" s="288"/>
      <c r="AA3736" s="3"/>
      <c r="AE3736" s="85"/>
    </row>
    <row r="3737" spans="23:31" ht="11.25">
      <c r="W3737" s="3"/>
      <c r="X3737" s="3"/>
      <c r="Z3737" s="288"/>
      <c r="AA3737" s="3"/>
      <c r="AE3737" s="85"/>
    </row>
    <row r="3738" spans="23:31" ht="11.25">
      <c r="W3738" s="3"/>
      <c r="X3738" s="3"/>
      <c r="Z3738" s="288"/>
      <c r="AA3738" s="3"/>
      <c r="AE3738" s="85"/>
    </row>
    <row r="3739" spans="23:31" ht="11.25">
      <c r="W3739" s="3"/>
      <c r="X3739" s="3"/>
      <c r="Z3739" s="288"/>
      <c r="AA3739" s="3"/>
      <c r="AE3739" s="85"/>
    </row>
    <row r="3740" spans="23:31" ht="11.25">
      <c r="W3740" s="3"/>
      <c r="X3740" s="3"/>
      <c r="Z3740" s="288"/>
      <c r="AA3740" s="3"/>
      <c r="AE3740" s="85"/>
    </row>
    <row r="3741" spans="23:31" ht="11.25">
      <c r="W3741" s="3"/>
      <c r="X3741" s="3"/>
      <c r="Z3741" s="288"/>
      <c r="AA3741" s="3"/>
      <c r="AE3741" s="85"/>
    </row>
    <row r="3742" spans="23:31" ht="11.25">
      <c r="W3742" s="3"/>
      <c r="X3742" s="3"/>
      <c r="Z3742" s="288"/>
      <c r="AA3742" s="3"/>
      <c r="AE3742" s="85"/>
    </row>
    <row r="3743" spans="23:31" ht="11.25">
      <c r="W3743" s="3"/>
      <c r="X3743" s="3"/>
      <c r="Z3743" s="288"/>
      <c r="AA3743" s="3"/>
      <c r="AE3743" s="85"/>
    </row>
    <row r="3744" spans="23:31" ht="11.25">
      <c r="W3744" s="3"/>
      <c r="X3744" s="3"/>
      <c r="Z3744" s="288"/>
      <c r="AA3744" s="3"/>
      <c r="AE3744" s="85"/>
    </row>
    <row r="3745" spans="23:31" ht="11.25">
      <c r="W3745" s="3"/>
      <c r="X3745" s="3"/>
      <c r="Z3745" s="288"/>
      <c r="AA3745" s="3"/>
      <c r="AE3745" s="85"/>
    </row>
    <row r="3746" spans="23:31" ht="11.25">
      <c r="W3746" s="3"/>
      <c r="X3746" s="3"/>
      <c r="Z3746" s="288"/>
      <c r="AA3746" s="3"/>
      <c r="AE3746" s="85"/>
    </row>
    <row r="3747" spans="23:31" ht="11.25">
      <c r="W3747" s="3"/>
      <c r="X3747" s="3"/>
      <c r="Z3747" s="288"/>
      <c r="AA3747" s="3"/>
      <c r="AE3747" s="85"/>
    </row>
    <row r="3748" spans="23:31" ht="11.25">
      <c r="W3748" s="3"/>
      <c r="X3748" s="3"/>
      <c r="Z3748" s="288"/>
      <c r="AA3748" s="3"/>
      <c r="AE3748" s="85"/>
    </row>
    <row r="3749" spans="23:31" ht="11.25">
      <c r="W3749" s="3"/>
      <c r="X3749" s="3"/>
      <c r="Z3749" s="288"/>
      <c r="AA3749" s="3"/>
      <c r="AE3749" s="85"/>
    </row>
    <row r="3750" spans="23:31" ht="11.25">
      <c r="W3750" s="3"/>
      <c r="X3750" s="3"/>
      <c r="Z3750" s="288"/>
      <c r="AA3750" s="3"/>
      <c r="AE3750" s="85"/>
    </row>
    <row r="3751" spans="23:31" ht="11.25">
      <c r="W3751" s="3"/>
      <c r="X3751" s="3"/>
      <c r="Z3751" s="288"/>
      <c r="AA3751" s="3"/>
      <c r="AE3751" s="85"/>
    </row>
    <row r="3752" spans="23:31" ht="11.25">
      <c r="W3752" s="3"/>
      <c r="X3752" s="3"/>
      <c r="Z3752" s="288"/>
      <c r="AA3752" s="3"/>
      <c r="AE3752" s="85"/>
    </row>
    <row r="3753" spans="23:31" ht="11.25">
      <c r="W3753" s="3"/>
      <c r="X3753" s="3"/>
      <c r="Z3753" s="288"/>
      <c r="AA3753" s="3"/>
      <c r="AE3753" s="85"/>
    </row>
    <row r="3754" spans="23:31" ht="11.25">
      <c r="W3754" s="3"/>
      <c r="X3754" s="3"/>
      <c r="Z3754" s="288"/>
      <c r="AA3754" s="3"/>
      <c r="AE3754" s="85"/>
    </row>
    <row r="3755" spans="23:31" ht="11.25">
      <c r="W3755" s="3"/>
      <c r="X3755" s="3"/>
      <c r="Z3755" s="288"/>
      <c r="AA3755" s="3"/>
      <c r="AE3755" s="85"/>
    </row>
    <row r="3756" spans="23:31" ht="11.25">
      <c r="W3756" s="3"/>
      <c r="X3756" s="3"/>
      <c r="Z3756" s="288"/>
      <c r="AA3756" s="3"/>
      <c r="AE3756" s="85"/>
    </row>
    <row r="3757" spans="23:31" ht="11.25">
      <c r="W3757" s="3"/>
      <c r="X3757" s="3"/>
      <c r="Z3757" s="288"/>
      <c r="AA3757" s="3"/>
      <c r="AE3757" s="85"/>
    </row>
    <row r="3758" spans="23:31" ht="11.25">
      <c r="W3758" s="3"/>
      <c r="X3758" s="3"/>
      <c r="Z3758" s="288"/>
      <c r="AA3758" s="3"/>
      <c r="AE3758" s="85"/>
    </row>
    <row r="3759" spans="23:31" ht="11.25">
      <c r="W3759" s="3"/>
      <c r="X3759" s="3"/>
      <c r="Z3759" s="288"/>
      <c r="AA3759" s="3"/>
      <c r="AE3759" s="85"/>
    </row>
    <row r="3760" spans="23:31" ht="11.25">
      <c r="W3760" s="3"/>
      <c r="X3760" s="3"/>
      <c r="Z3760" s="288"/>
      <c r="AA3760" s="3"/>
      <c r="AE3760" s="85"/>
    </row>
    <row r="3761" spans="23:31" ht="11.25">
      <c r="W3761" s="3"/>
      <c r="X3761" s="3"/>
      <c r="Z3761" s="288"/>
      <c r="AA3761" s="3"/>
      <c r="AE3761" s="85"/>
    </row>
    <row r="3762" spans="23:31" ht="11.25">
      <c r="W3762" s="3"/>
      <c r="X3762" s="3"/>
      <c r="Z3762" s="288"/>
      <c r="AA3762" s="3"/>
      <c r="AE3762" s="85"/>
    </row>
    <row r="3763" spans="23:31" ht="11.25">
      <c r="W3763" s="3"/>
      <c r="X3763" s="3"/>
      <c r="Z3763" s="288"/>
      <c r="AA3763" s="3"/>
      <c r="AE3763" s="85"/>
    </row>
    <row r="3764" spans="23:31" ht="11.25">
      <c r="W3764" s="3"/>
      <c r="X3764" s="3"/>
      <c r="Z3764" s="288"/>
      <c r="AA3764" s="3"/>
      <c r="AE3764" s="85"/>
    </row>
    <row r="3765" spans="23:31" ht="11.25">
      <c r="W3765" s="3"/>
      <c r="X3765" s="3"/>
      <c r="Z3765" s="288"/>
      <c r="AA3765" s="3"/>
      <c r="AE3765" s="85"/>
    </row>
    <row r="3766" spans="23:31" ht="11.25">
      <c r="W3766" s="3"/>
      <c r="X3766" s="3"/>
      <c r="Z3766" s="288"/>
      <c r="AA3766" s="3"/>
      <c r="AE3766" s="85"/>
    </row>
    <row r="3767" spans="23:31" ht="11.25">
      <c r="W3767" s="3"/>
      <c r="X3767" s="3"/>
      <c r="Z3767" s="288"/>
      <c r="AA3767" s="3"/>
      <c r="AE3767" s="85"/>
    </row>
    <row r="3768" spans="23:31" ht="11.25">
      <c r="W3768" s="3"/>
      <c r="X3768" s="3"/>
      <c r="Z3768" s="288"/>
      <c r="AA3768" s="3"/>
      <c r="AE3768" s="85"/>
    </row>
    <row r="3769" spans="23:31" ht="11.25">
      <c r="W3769" s="3"/>
      <c r="X3769" s="3"/>
      <c r="Z3769" s="288"/>
      <c r="AA3769" s="3"/>
      <c r="AE3769" s="85"/>
    </row>
    <row r="3770" spans="23:31" ht="11.25">
      <c r="W3770" s="3"/>
      <c r="X3770" s="3"/>
      <c r="Z3770" s="288"/>
      <c r="AA3770" s="3"/>
      <c r="AE3770" s="85"/>
    </row>
    <row r="3771" spans="23:31" ht="11.25">
      <c r="W3771" s="3"/>
      <c r="X3771" s="3"/>
      <c r="Z3771" s="288"/>
      <c r="AA3771" s="3"/>
      <c r="AE3771" s="85"/>
    </row>
    <row r="3772" spans="23:31" ht="11.25">
      <c r="W3772" s="3"/>
      <c r="X3772" s="3"/>
      <c r="Z3772" s="288"/>
      <c r="AA3772" s="3"/>
      <c r="AE3772" s="85"/>
    </row>
    <row r="3773" spans="23:31" ht="11.25">
      <c r="W3773" s="3"/>
      <c r="X3773" s="3"/>
      <c r="Z3773" s="288"/>
      <c r="AA3773" s="3"/>
      <c r="AE3773" s="85"/>
    </row>
    <row r="3774" spans="23:31" ht="11.25">
      <c r="W3774" s="3"/>
      <c r="X3774" s="3"/>
      <c r="Z3774" s="288"/>
      <c r="AA3774" s="3"/>
      <c r="AE3774" s="85"/>
    </row>
    <row r="3775" spans="23:31" ht="11.25">
      <c r="W3775" s="3"/>
      <c r="X3775" s="3"/>
      <c r="Z3775" s="288"/>
      <c r="AA3775" s="3"/>
      <c r="AE3775" s="85"/>
    </row>
    <row r="3776" spans="23:31" ht="11.25">
      <c r="W3776" s="3"/>
      <c r="X3776" s="3"/>
      <c r="Z3776" s="288"/>
      <c r="AA3776" s="3"/>
      <c r="AE3776" s="85"/>
    </row>
    <row r="3777" spans="23:31" ht="11.25">
      <c r="W3777" s="3"/>
      <c r="X3777" s="3"/>
      <c r="Z3777" s="288"/>
      <c r="AA3777" s="3"/>
      <c r="AE3777" s="85"/>
    </row>
    <row r="3778" spans="23:31" ht="11.25">
      <c r="W3778" s="3"/>
      <c r="X3778" s="3"/>
      <c r="Z3778" s="288"/>
      <c r="AA3778" s="3"/>
      <c r="AE3778" s="85"/>
    </row>
    <row r="3779" spans="23:31" ht="11.25">
      <c r="W3779" s="3"/>
      <c r="X3779" s="3"/>
      <c r="Z3779" s="288"/>
      <c r="AA3779" s="3"/>
      <c r="AE3779" s="85"/>
    </row>
    <row r="3780" spans="23:31" ht="11.25">
      <c r="W3780" s="3"/>
      <c r="X3780" s="3"/>
      <c r="Z3780" s="288"/>
      <c r="AA3780" s="3"/>
      <c r="AE3780" s="85"/>
    </row>
    <row r="3781" spans="23:31" ht="11.25">
      <c r="W3781" s="3"/>
      <c r="X3781" s="3"/>
      <c r="Z3781" s="288"/>
      <c r="AA3781" s="3"/>
      <c r="AE3781" s="85"/>
    </row>
    <row r="3782" spans="23:31" ht="11.25">
      <c r="W3782" s="3"/>
      <c r="X3782" s="3"/>
      <c r="Z3782" s="288"/>
      <c r="AA3782" s="3"/>
      <c r="AE3782" s="85"/>
    </row>
    <row r="3783" spans="23:31" ht="11.25">
      <c r="W3783" s="3"/>
      <c r="X3783" s="3"/>
      <c r="Z3783" s="288"/>
      <c r="AA3783" s="3"/>
      <c r="AE3783" s="85"/>
    </row>
    <row r="3784" spans="23:31" ht="11.25">
      <c r="W3784" s="3"/>
      <c r="X3784" s="3"/>
      <c r="Z3784" s="288"/>
      <c r="AA3784" s="3"/>
      <c r="AE3784" s="85"/>
    </row>
    <row r="3785" spans="23:31" ht="11.25">
      <c r="W3785" s="3"/>
      <c r="X3785" s="3"/>
      <c r="Z3785" s="288"/>
      <c r="AA3785" s="3"/>
      <c r="AE3785" s="85"/>
    </row>
    <row r="3786" spans="23:31" ht="11.25">
      <c r="W3786" s="3"/>
      <c r="X3786" s="3"/>
      <c r="Z3786" s="288"/>
      <c r="AA3786" s="3"/>
      <c r="AE3786" s="85"/>
    </row>
    <row r="3787" spans="23:31" ht="11.25">
      <c r="W3787" s="3"/>
      <c r="X3787" s="3"/>
      <c r="Z3787" s="288"/>
      <c r="AA3787" s="3"/>
      <c r="AE3787" s="85"/>
    </row>
    <row r="3788" spans="23:31" ht="11.25">
      <c r="W3788" s="3"/>
      <c r="X3788" s="3"/>
      <c r="Z3788" s="288"/>
      <c r="AA3788" s="3"/>
      <c r="AE3788" s="85"/>
    </row>
    <row r="3789" spans="23:31" ht="11.25">
      <c r="W3789" s="3"/>
      <c r="X3789" s="3"/>
      <c r="Z3789" s="288"/>
      <c r="AA3789" s="3"/>
      <c r="AE3789" s="85"/>
    </row>
    <row r="3790" spans="23:31" ht="11.25">
      <c r="W3790" s="3"/>
      <c r="X3790" s="3"/>
      <c r="Z3790" s="288"/>
      <c r="AA3790" s="3"/>
      <c r="AE3790" s="85"/>
    </row>
    <row r="3791" spans="23:31" ht="11.25">
      <c r="W3791" s="3"/>
      <c r="X3791" s="3"/>
      <c r="Z3791" s="288"/>
      <c r="AA3791" s="3"/>
      <c r="AE3791" s="85"/>
    </row>
    <row r="3792" spans="23:31" ht="11.25">
      <c r="W3792" s="3"/>
      <c r="X3792" s="3"/>
      <c r="Z3792" s="288"/>
      <c r="AA3792" s="3"/>
      <c r="AE3792" s="85"/>
    </row>
    <row r="3793" spans="23:31" ht="11.25">
      <c r="W3793" s="3"/>
      <c r="X3793" s="3"/>
      <c r="Z3793" s="288"/>
      <c r="AA3793" s="3"/>
      <c r="AE3793" s="85"/>
    </row>
    <row r="3794" spans="23:31" ht="11.25">
      <c r="W3794" s="3"/>
      <c r="X3794" s="3"/>
      <c r="Z3794" s="288"/>
      <c r="AA3794" s="3"/>
      <c r="AE3794" s="85"/>
    </row>
    <row r="3795" spans="23:31" ht="11.25">
      <c r="W3795" s="3"/>
      <c r="X3795" s="3"/>
      <c r="Z3795" s="288"/>
      <c r="AA3795" s="3"/>
      <c r="AE3795" s="85"/>
    </row>
    <row r="3796" spans="23:31" ht="11.25">
      <c r="W3796" s="3"/>
      <c r="X3796" s="3"/>
      <c r="Z3796" s="288"/>
      <c r="AA3796" s="3"/>
      <c r="AE3796" s="85"/>
    </row>
    <row r="3797" spans="23:31" ht="11.25">
      <c r="W3797" s="3"/>
      <c r="X3797" s="3"/>
      <c r="Z3797" s="288"/>
      <c r="AA3797" s="3"/>
      <c r="AE3797" s="85"/>
    </row>
    <row r="3798" spans="23:31" ht="11.25">
      <c r="W3798" s="3"/>
      <c r="X3798" s="3"/>
      <c r="Z3798" s="288"/>
      <c r="AA3798" s="3"/>
      <c r="AE3798" s="85"/>
    </row>
    <row r="3799" spans="23:31" ht="11.25">
      <c r="W3799" s="3"/>
      <c r="X3799" s="3"/>
      <c r="Z3799" s="288"/>
      <c r="AA3799" s="3"/>
      <c r="AE3799" s="85"/>
    </row>
    <row r="3800" spans="23:31" ht="11.25">
      <c r="W3800" s="3"/>
      <c r="X3800" s="3"/>
      <c r="Z3800" s="288"/>
      <c r="AA3800" s="3"/>
      <c r="AE3800" s="85"/>
    </row>
    <row r="3801" spans="23:31" ht="11.25">
      <c r="W3801" s="3"/>
      <c r="X3801" s="3"/>
      <c r="Z3801" s="288"/>
      <c r="AA3801" s="3"/>
      <c r="AE3801" s="85"/>
    </row>
    <row r="3802" spans="23:31" ht="11.25">
      <c r="W3802" s="3"/>
      <c r="X3802" s="3"/>
      <c r="Z3802" s="288"/>
      <c r="AA3802" s="3"/>
      <c r="AE3802" s="85"/>
    </row>
    <row r="3803" spans="23:31" ht="11.25">
      <c r="W3803" s="3"/>
      <c r="X3803" s="3"/>
      <c r="Z3803" s="288"/>
      <c r="AA3803" s="3"/>
      <c r="AE3803" s="85"/>
    </row>
    <row r="3804" spans="23:31" ht="11.25">
      <c r="W3804" s="3"/>
      <c r="X3804" s="3"/>
      <c r="Z3804" s="288"/>
      <c r="AA3804" s="3"/>
      <c r="AE3804" s="85"/>
    </row>
    <row r="3805" spans="23:31" ht="11.25">
      <c r="W3805" s="3"/>
      <c r="X3805" s="3"/>
      <c r="Z3805" s="288"/>
      <c r="AA3805" s="3"/>
      <c r="AE3805" s="85"/>
    </row>
    <row r="3806" spans="23:31" ht="11.25">
      <c r="W3806" s="3"/>
      <c r="X3806" s="3"/>
      <c r="Z3806" s="288"/>
      <c r="AA3806" s="3"/>
      <c r="AE3806" s="85"/>
    </row>
    <row r="3807" spans="23:31" ht="11.25">
      <c r="W3807" s="3"/>
      <c r="X3807" s="3"/>
      <c r="Z3807" s="288"/>
      <c r="AA3807" s="3"/>
      <c r="AE3807" s="85"/>
    </row>
    <row r="3808" spans="23:31" ht="11.25">
      <c r="W3808" s="3"/>
      <c r="X3808" s="3"/>
      <c r="Z3808" s="288"/>
      <c r="AA3808" s="3"/>
      <c r="AE3808" s="85"/>
    </row>
    <row r="3809" spans="23:31" ht="11.25">
      <c r="W3809" s="3"/>
      <c r="X3809" s="3"/>
      <c r="Z3809" s="288"/>
      <c r="AA3809" s="3"/>
      <c r="AE3809" s="85"/>
    </row>
    <row r="3810" spans="23:31" ht="11.25">
      <c r="W3810" s="3"/>
      <c r="X3810" s="3"/>
      <c r="Z3810" s="288"/>
      <c r="AA3810" s="3"/>
      <c r="AE3810" s="85"/>
    </row>
    <row r="3811" spans="23:31" ht="11.25">
      <c r="W3811" s="3"/>
      <c r="X3811" s="3"/>
      <c r="Z3811" s="288"/>
      <c r="AA3811" s="3"/>
      <c r="AE3811" s="85"/>
    </row>
    <row r="3812" spans="23:31" ht="11.25">
      <c r="W3812" s="3"/>
      <c r="X3812" s="3"/>
      <c r="Z3812" s="288"/>
      <c r="AA3812" s="3"/>
      <c r="AE3812" s="85"/>
    </row>
    <row r="3813" spans="23:31" ht="11.25">
      <c r="W3813" s="3"/>
      <c r="X3813" s="3"/>
      <c r="Z3813" s="288"/>
      <c r="AA3813" s="3"/>
      <c r="AE3813" s="85"/>
    </row>
    <row r="3814" spans="23:31" ht="11.25">
      <c r="W3814" s="3"/>
      <c r="X3814" s="3"/>
      <c r="Z3814" s="288"/>
      <c r="AA3814" s="3"/>
      <c r="AE3814" s="85"/>
    </row>
    <row r="3815" spans="23:31" ht="11.25">
      <c r="W3815" s="3"/>
      <c r="X3815" s="3"/>
      <c r="Z3815" s="288"/>
      <c r="AA3815" s="3"/>
      <c r="AE3815" s="85"/>
    </row>
    <row r="3816" spans="23:31" ht="11.25">
      <c r="W3816" s="3"/>
      <c r="X3816" s="3"/>
      <c r="Z3816" s="288"/>
      <c r="AA3816" s="3"/>
      <c r="AE3816" s="85"/>
    </row>
    <row r="3817" spans="23:31" ht="11.25">
      <c r="W3817" s="3"/>
      <c r="X3817" s="3"/>
      <c r="Z3817" s="288"/>
      <c r="AA3817" s="3"/>
      <c r="AE3817" s="85"/>
    </row>
    <row r="3818" spans="23:31" ht="11.25">
      <c r="W3818" s="3"/>
      <c r="X3818" s="3"/>
      <c r="Z3818" s="288"/>
      <c r="AA3818" s="3"/>
      <c r="AE3818" s="85"/>
    </row>
    <row r="3819" spans="23:31" ht="11.25">
      <c r="W3819" s="3"/>
      <c r="X3819" s="3"/>
      <c r="Z3819" s="288"/>
      <c r="AA3819" s="3"/>
      <c r="AE3819" s="85"/>
    </row>
    <row r="3820" spans="23:31" ht="11.25">
      <c r="W3820" s="3"/>
      <c r="X3820" s="3"/>
      <c r="Z3820" s="288"/>
      <c r="AA3820" s="3"/>
      <c r="AE3820" s="85"/>
    </row>
    <row r="3821" spans="23:31" ht="11.25">
      <c r="W3821" s="3"/>
      <c r="X3821" s="3"/>
      <c r="Z3821" s="288"/>
      <c r="AA3821" s="3"/>
      <c r="AE3821" s="85"/>
    </row>
    <row r="3822" spans="23:31" ht="11.25">
      <c r="W3822" s="3"/>
      <c r="X3822" s="3"/>
      <c r="Z3822" s="288"/>
      <c r="AA3822" s="3"/>
      <c r="AE3822" s="85"/>
    </row>
    <row r="3823" spans="23:31" ht="11.25">
      <c r="W3823" s="3"/>
      <c r="X3823" s="3"/>
      <c r="Z3823" s="288"/>
      <c r="AA3823" s="3"/>
      <c r="AE3823" s="85"/>
    </row>
    <row r="3824" spans="23:31" ht="11.25">
      <c r="W3824" s="3"/>
      <c r="X3824" s="3"/>
      <c r="Z3824" s="288"/>
      <c r="AA3824" s="3"/>
      <c r="AE3824" s="85"/>
    </row>
    <row r="3825" spans="23:31" ht="11.25">
      <c r="W3825" s="3"/>
      <c r="X3825" s="3"/>
      <c r="Z3825" s="288"/>
      <c r="AA3825" s="3"/>
      <c r="AE3825" s="85"/>
    </row>
    <row r="3826" spans="23:31" ht="11.25">
      <c r="W3826" s="3"/>
      <c r="X3826" s="3"/>
      <c r="Z3826" s="288"/>
      <c r="AA3826" s="3"/>
      <c r="AE3826" s="85"/>
    </row>
    <row r="3827" spans="23:31" ht="11.25">
      <c r="W3827" s="3"/>
      <c r="X3827" s="3"/>
      <c r="Z3827" s="288"/>
      <c r="AA3827" s="3"/>
      <c r="AE3827" s="85"/>
    </row>
    <row r="3828" spans="23:31" ht="11.25">
      <c r="W3828" s="3"/>
      <c r="X3828" s="3"/>
      <c r="Z3828" s="288"/>
      <c r="AA3828" s="3"/>
      <c r="AE3828" s="85"/>
    </row>
  </sheetData>
  <printOptions gridLines="1" horizontalCentered="1"/>
  <pageMargins left="0.7874015748031497" right="0.68" top="0.47" bottom="0.9" header="0.23" footer="0.44"/>
  <pageSetup horizontalDpi="300" verticalDpi="300" orientation="portrait" paperSize="9" r:id="rId1"/>
  <headerFooter alignWithMargins="0">
    <oddHeader>&amp;C&amp;F - &amp;A</oddHeader>
    <oddFooter>&amp;C&amp;P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"/>
  <dimension ref="A1:BD239"/>
  <sheetViews>
    <sheetView workbookViewId="0" topLeftCell="A1">
      <selection activeCell="H1" sqref="H1:O1"/>
    </sheetView>
  </sheetViews>
  <sheetFormatPr defaultColWidth="9.140625" defaultRowHeight="12.75"/>
  <sheetData>
    <row r="1" spans="2:15" ht="12.75">
      <c r="B1" s="14" t="str">
        <f>Dados!C2</f>
        <v>XXX</v>
      </c>
      <c r="C1" s="2"/>
      <c r="D1" s="28" t="s">
        <v>80</v>
      </c>
      <c r="E1" s="2"/>
      <c r="F1" s="2"/>
      <c r="G1" s="2"/>
      <c r="H1" s="29"/>
      <c r="I1" s="2"/>
      <c r="J1" s="2"/>
      <c r="K1" s="2"/>
      <c r="L1" s="1"/>
      <c r="M1" s="1"/>
      <c r="N1" s="1"/>
      <c r="O1" s="4"/>
    </row>
    <row r="33" spans="1:15" ht="12.75">
      <c r="A33" s="119"/>
      <c r="B33" s="119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3"/>
    </row>
    <row r="34" spans="1:15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12.75">
      <c r="A35" s="119"/>
      <c r="B35" s="119"/>
      <c r="C35" s="119"/>
      <c r="D35" s="121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</row>
    <row r="51" spans="1:33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</row>
    <row r="52" spans="1:33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</row>
    <row r="53" spans="1:33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</row>
    <row r="54" spans="1:33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</row>
    <row r="55" spans="1:33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</row>
    <row r="56" spans="1:33" ht="12.7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</row>
    <row r="57" spans="1:33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</row>
    <row r="58" spans="1:33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</row>
    <row r="59" spans="1:33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</row>
    <row r="60" spans="1:33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</row>
    <row r="61" spans="1:33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</row>
    <row r="62" spans="1:33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</row>
    <row r="63" spans="1:33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</row>
    <row r="64" spans="1:33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</row>
    <row r="65" spans="1:33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</row>
    <row r="66" spans="1:33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20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</row>
    <row r="67" spans="1:33" ht="12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</row>
    <row r="68" spans="1:33" ht="12.7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</row>
    <row r="69" spans="1:33" ht="12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</row>
    <row r="70" spans="1:33" ht="12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</row>
    <row r="71" spans="1:33" ht="12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</row>
    <row r="72" spans="1:33" ht="12.7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</row>
    <row r="73" spans="1:33" ht="12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</row>
    <row r="74" spans="1:33" ht="12.7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</row>
    <row r="75" spans="1:33" ht="12.7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</row>
    <row r="76" spans="1:33" ht="12.7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</row>
    <row r="77" spans="1:33" ht="12.7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</row>
    <row r="78" spans="1:33" ht="12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</row>
    <row r="79" spans="1:33" ht="12.7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</row>
    <row r="80" spans="1:33" ht="12.7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</row>
    <row r="81" spans="1:33" ht="12.7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</row>
    <row r="82" spans="1:33" ht="12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</row>
    <row r="83" spans="1:33" ht="12.7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</row>
    <row r="84" spans="1:33" ht="12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</row>
    <row r="85" spans="1:33" ht="12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</row>
    <row r="86" spans="1:33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1:33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</row>
    <row r="88" spans="1:33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</row>
    <row r="89" spans="1:33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</row>
    <row r="90" spans="1:33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</row>
    <row r="91" spans="1:33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</row>
    <row r="92" spans="1:33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</row>
    <row r="93" spans="1:33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</row>
    <row r="94" spans="1:33" ht="12.7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</row>
    <row r="95" spans="1:33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</row>
    <row r="96" spans="1:33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</row>
    <row r="97" spans="1:33" ht="12.75">
      <c r="A97" s="119"/>
      <c r="B97" s="119"/>
      <c r="C97" s="119"/>
      <c r="D97" s="121"/>
      <c r="E97" s="119"/>
      <c r="F97" s="119"/>
      <c r="G97" s="119"/>
      <c r="H97" s="121"/>
      <c r="I97" s="119"/>
      <c r="J97" s="119"/>
      <c r="K97" s="119"/>
      <c r="L97" s="119"/>
      <c r="M97" s="119"/>
      <c r="N97" s="119"/>
      <c r="O97" s="120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</row>
    <row r="98" spans="1:33" ht="12.7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</row>
    <row r="99" spans="1:33" ht="12.7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</row>
    <row r="100" spans="1:33" ht="12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</row>
    <row r="101" spans="1:33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</row>
    <row r="102" spans="1:33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</row>
    <row r="103" spans="1:33" ht="12.7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</row>
    <row r="104" spans="1:33" ht="12.7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</row>
    <row r="105" spans="1:33" ht="12.7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</row>
    <row r="106" spans="1:33" ht="12.7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</row>
    <row r="107" spans="1:33" ht="12.7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</row>
    <row r="108" spans="1:33" ht="12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</row>
    <row r="109" spans="1:33" ht="12.7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</row>
    <row r="110" spans="1:33" ht="12.7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</row>
    <row r="111" spans="1:33" ht="12.7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</row>
    <row r="112" spans="1:33" ht="12.7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</row>
    <row r="113" spans="1:33" ht="12.7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</row>
    <row r="114" spans="1:33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</row>
    <row r="115" spans="1:33" ht="12.7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</row>
    <row r="116" spans="1:33" ht="12.7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</row>
    <row r="117" spans="1:33" ht="12.7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</row>
    <row r="118" spans="1:33" ht="12.7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</row>
    <row r="119" spans="1:33" ht="12.7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</row>
    <row r="120" spans="1:33" ht="12.7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</row>
    <row r="121" spans="1:33" ht="12.7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</row>
    <row r="122" spans="1:33" ht="12.7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</row>
    <row r="123" spans="1:33" ht="12.7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</row>
    <row r="124" spans="1:33" ht="12.7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</row>
    <row r="125" spans="1:33" ht="12.7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</row>
    <row r="126" spans="1:33" ht="12.7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</row>
    <row r="127" spans="1:33" ht="12.7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</row>
    <row r="128" spans="1:33" ht="12.7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</row>
    <row r="129" spans="1:33" ht="12.7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20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</row>
    <row r="130" spans="1:33" ht="12.7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</row>
    <row r="131" spans="1:33" ht="12.7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</row>
    <row r="132" spans="1:33" ht="12.7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</row>
    <row r="133" spans="1:33" ht="12.7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</row>
    <row r="134" spans="1:33" ht="12.7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</row>
    <row r="135" spans="1:33" ht="12.7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</row>
    <row r="136" spans="1:33" ht="12.7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</row>
    <row r="137" spans="1:33" ht="12.7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</row>
    <row r="138" spans="1:33" ht="12.7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</row>
    <row r="139" spans="1:33" ht="12.7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</row>
    <row r="140" spans="1:33" ht="12.7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</row>
    <row r="141" spans="1:33" ht="12.7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</row>
    <row r="142" spans="1:33" ht="12.7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</row>
    <row r="148" spans="1:56" ht="12.7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</row>
    <row r="149" spans="1:56" ht="12.7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</row>
    <row r="150" spans="1:56" ht="12.7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</row>
    <row r="151" spans="1:56" ht="12.7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</row>
    <row r="152" spans="1:56" ht="12.7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</row>
    <row r="153" spans="1:56" ht="12.7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</row>
    <row r="154" spans="1:56" ht="12.7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</row>
    <row r="155" spans="1:56" ht="12.7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</row>
    <row r="156" spans="1:56" ht="12.7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</row>
    <row r="157" spans="1:56" ht="12.7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</row>
    <row r="158" spans="1:56" ht="12.7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</row>
    <row r="159" spans="1:56" ht="12.7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</row>
    <row r="160" spans="1:56" ht="12.7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20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</row>
    <row r="161" spans="1:56" ht="12.7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</row>
    <row r="162" spans="1:56" ht="12.7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</row>
    <row r="163" spans="1:56" ht="12.7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</row>
    <row r="164" spans="1:56" ht="12.7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</row>
    <row r="165" spans="1:56" ht="12.7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</row>
    <row r="166" spans="1:56" ht="12.7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</row>
    <row r="167" spans="1:56" ht="12.7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</row>
    <row r="168" spans="1:56" ht="12.7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</row>
    <row r="169" spans="1:56" ht="12.7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</row>
    <row r="170" spans="1:56" ht="12.7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</row>
    <row r="171" spans="1:56" ht="12.7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</row>
    <row r="172" spans="1:56" ht="12.7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</row>
    <row r="173" spans="1:56" ht="12.7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</row>
    <row r="174" spans="1:56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</row>
    <row r="175" spans="1:56" ht="12.7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</row>
    <row r="176" spans="1:56" ht="12.7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</row>
    <row r="177" spans="1:56" ht="12.7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</row>
    <row r="178" spans="1:56" ht="12.7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</row>
    <row r="179" spans="1:56" ht="12.7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</row>
    <row r="180" spans="1:56" ht="12.7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</row>
    <row r="181" spans="1:56" ht="12.7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</row>
    <row r="182" spans="1:56" ht="12.7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</row>
    <row r="183" spans="1:56" ht="12.7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</row>
    <row r="184" spans="1:56" ht="12.7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</row>
    <row r="185" spans="1:56" ht="12.7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</row>
    <row r="186" spans="1:56" ht="12.7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</row>
    <row r="187" spans="1:56" ht="12.7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</row>
    <row r="188" spans="1:56" ht="12.7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</row>
    <row r="189" spans="1:56" ht="12.7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</row>
    <row r="190" spans="1:56" ht="12.7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</row>
    <row r="191" spans="1:56" ht="12.7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</row>
    <row r="192" spans="1:56" ht="12.7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</row>
    <row r="193" spans="1:56" ht="12.7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</row>
    <row r="194" spans="1:56" ht="12.7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</row>
    <row r="195" spans="1:56" ht="12.7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</row>
    <row r="196" spans="1:56" ht="12.7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</row>
    <row r="197" spans="1:56" ht="12.7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</row>
    <row r="198" spans="1:56" ht="12.7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</row>
    <row r="199" spans="1:56" ht="12.7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</row>
    <row r="200" spans="1:56" ht="12.7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</row>
    <row r="201" spans="1:56" ht="12.7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</row>
    <row r="202" spans="1:56" ht="12.7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</row>
    <row r="203" spans="1:56" ht="12.7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</row>
    <row r="204" spans="1:56" ht="12.7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</row>
    <row r="205" spans="1:56" ht="12.7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</row>
    <row r="206" spans="1:56" ht="12.7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</row>
    <row r="207" spans="1:56" ht="12.7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</row>
    <row r="208" spans="1:56" ht="12.7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</row>
    <row r="209" spans="1:56" ht="12.7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</row>
    <row r="210" spans="1:56" ht="12.7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</row>
    <row r="211" spans="1:56" ht="12.7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</row>
    <row r="212" spans="1:56" ht="12.7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</row>
    <row r="213" spans="1:56" ht="12.7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</row>
    <row r="214" spans="1:56" ht="12.7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</row>
    <row r="215" spans="1:56" ht="12.7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</row>
    <row r="216" spans="1:56" ht="12.7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</row>
    <row r="217" spans="1:56" ht="12.7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</row>
    <row r="218" spans="1:56" ht="12.7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</row>
    <row r="219" spans="1:56" ht="12.75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19"/>
    </row>
    <row r="220" spans="1:56" ht="12.75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</row>
    <row r="221" spans="1:56" ht="12.75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</row>
    <row r="222" spans="1:56" ht="12.75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</row>
    <row r="223" spans="1:56" ht="12.75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</row>
    <row r="224" spans="1:56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</row>
    <row r="225" spans="1:56" ht="12.7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</row>
    <row r="226" spans="1:56" ht="12.7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</row>
    <row r="227" spans="1:56" ht="12.7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</row>
    <row r="228" spans="1:56" ht="12.7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</row>
    <row r="229" spans="1:56" ht="12.7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</row>
    <row r="230" spans="1:56" ht="12.7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</row>
    <row r="231" spans="1:56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</row>
    <row r="232" spans="1:56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</row>
    <row r="233" spans="1:56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</row>
    <row r="234" spans="1:56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</row>
    <row r="235" spans="1:56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</row>
    <row r="236" spans="1:56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</row>
    <row r="237" spans="1:56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</row>
    <row r="238" spans="1:56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</row>
    <row r="239" spans="1:56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</row>
  </sheetData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82"/>
  <sheetViews>
    <sheetView workbookViewId="0" topLeftCell="A1">
      <selection activeCell="D36" sqref="D36:D38"/>
    </sheetView>
  </sheetViews>
  <sheetFormatPr defaultColWidth="9.140625" defaultRowHeight="12.75"/>
  <cols>
    <col min="1" max="1" width="9.140625" style="56" customWidth="1"/>
    <col min="2" max="2" width="8.8515625" style="56" bestFit="1" customWidth="1"/>
    <col min="3" max="16" width="7.421875" style="56" customWidth="1"/>
    <col min="17" max="17" width="7.57421875" style="56" bestFit="1" customWidth="1"/>
    <col min="18" max="18" width="4.7109375" style="56" bestFit="1" customWidth="1"/>
    <col min="19" max="19" width="8.140625" style="56" bestFit="1" customWidth="1"/>
    <col min="20" max="20" width="6.140625" style="56" bestFit="1" customWidth="1"/>
    <col min="21" max="21" width="10.421875" style="56" bestFit="1" customWidth="1"/>
    <col min="22" max="30" width="5.00390625" style="56" bestFit="1" customWidth="1"/>
    <col min="31" max="31" width="9.7109375" style="56" customWidth="1"/>
    <col min="32" max="32" width="5.00390625" style="56" bestFit="1" customWidth="1"/>
    <col min="33" max="16384" width="9.140625" style="56" customWidth="1"/>
  </cols>
  <sheetData>
    <row r="1" spans="33:34" ht="10.5">
      <c r="AG1" s="277">
        <v>36526</v>
      </c>
      <c r="AH1" s="70">
        <v>12</v>
      </c>
    </row>
    <row r="2" spans="33:34" ht="10.5">
      <c r="AG2" s="277">
        <v>36557</v>
      </c>
      <c r="AH2" s="70">
        <v>12</v>
      </c>
    </row>
    <row r="3" spans="2:34" ht="10.5">
      <c r="B3" s="55" t="s">
        <v>42</v>
      </c>
      <c r="C3" s="48" t="s">
        <v>43</v>
      </c>
      <c r="D3" s="48"/>
      <c r="E3" s="71">
        <v>2007</v>
      </c>
      <c r="F3" s="71">
        <v>2006</v>
      </c>
      <c r="G3" s="71">
        <v>2005</v>
      </c>
      <c r="H3" s="53">
        <v>2004</v>
      </c>
      <c r="I3" s="53">
        <v>2003</v>
      </c>
      <c r="J3" s="53">
        <v>2002</v>
      </c>
      <c r="K3" s="53">
        <v>2001</v>
      </c>
      <c r="L3" s="53">
        <v>2000</v>
      </c>
      <c r="M3" s="53">
        <v>1999</v>
      </c>
      <c r="N3" s="53">
        <v>1998</v>
      </c>
      <c r="O3" s="53">
        <v>1997</v>
      </c>
      <c r="P3" s="53">
        <v>1996</v>
      </c>
      <c r="Q3" s="53"/>
      <c r="S3" s="58" t="s">
        <v>59</v>
      </c>
      <c r="T3" s="48" t="s">
        <v>43</v>
      </c>
      <c r="U3" s="53">
        <v>2004</v>
      </c>
      <c r="V3" s="53">
        <v>2003</v>
      </c>
      <c r="W3" s="53">
        <v>2002</v>
      </c>
      <c r="X3" s="53">
        <v>2001</v>
      </c>
      <c r="Y3" s="53">
        <v>2000</v>
      </c>
      <c r="Z3" s="53">
        <v>1999</v>
      </c>
      <c r="AA3" s="53">
        <v>1998</v>
      </c>
      <c r="AB3" s="53">
        <v>1997</v>
      </c>
      <c r="AC3" s="53">
        <v>1996</v>
      </c>
      <c r="AD3" s="50">
        <v>1995</v>
      </c>
      <c r="AG3" s="277">
        <v>36586</v>
      </c>
      <c r="AH3" s="70">
        <v>12</v>
      </c>
    </row>
    <row r="4" spans="2:34" ht="10.5">
      <c r="B4" s="55"/>
      <c r="C4" s="54" t="s">
        <v>44</v>
      </c>
      <c r="D4" s="54"/>
      <c r="E4" s="54"/>
      <c r="F4" s="54"/>
      <c r="G4" s="118">
        <v>0.39</v>
      </c>
      <c r="H4" s="55">
        <v>0.88</v>
      </c>
      <c r="I4" s="55">
        <v>2.33</v>
      </c>
      <c r="J4" s="55">
        <v>0.36</v>
      </c>
      <c r="K4" s="55">
        <v>0.62</v>
      </c>
      <c r="L4" s="55">
        <v>1.24</v>
      </c>
      <c r="M4" s="55">
        <v>0.84</v>
      </c>
      <c r="N4" s="55">
        <v>0.96</v>
      </c>
      <c r="O4" s="55">
        <v>1.77</v>
      </c>
      <c r="P4" s="55">
        <v>1.73</v>
      </c>
      <c r="Q4" s="55"/>
      <c r="S4" s="58"/>
      <c r="T4" s="54" t="s">
        <v>44</v>
      </c>
      <c r="U4" s="55">
        <f aca="true" t="shared" si="0" ref="U4:AC4">((1+H4/100)*(1+I15/100)*(1+I14/100)*(1+I13/100)*(1+I12/100)*(1+I11/100)*(1+I10/100)*(1+I9/100)*(1+I8/100)*(1+I7/100)*(1+I6/100)*(1+I5/100)-1)*100</f>
        <v>7.151228430985612</v>
      </c>
      <c r="V4" s="55">
        <f t="shared" si="0"/>
        <v>27.763489022281938</v>
      </c>
      <c r="W4" s="55">
        <f t="shared" si="0"/>
        <v>10.087131739157051</v>
      </c>
      <c r="X4" s="55">
        <f t="shared" si="0"/>
        <v>9.278473114477181</v>
      </c>
      <c r="Y4" s="55">
        <f t="shared" si="0"/>
        <v>20.57831637075058</v>
      </c>
      <c r="Z4" s="55">
        <f t="shared" si="0"/>
        <v>1.6671317729937796</v>
      </c>
      <c r="AA4" s="55">
        <f t="shared" si="0"/>
        <v>6.8816873373617415</v>
      </c>
      <c r="AB4" s="55">
        <f t="shared" si="0"/>
        <v>9.230456046027857</v>
      </c>
      <c r="AC4" s="55">
        <f t="shared" si="0"/>
        <v>1.7300000000000093</v>
      </c>
      <c r="AG4" s="277">
        <v>36617</v>
      </c>
      <c r="AH4" s="70">
        <v>11.000399999999999</v>
      </c>
    </row>
    <row r="5" spans="2:34" ht="10.5">
      <c r="B5" s="55"/>
      <c r="C5" s="54" t="s">
        <v>45</v>
      </c>
      <c r="D5" s="54"/>
      <c r="E5" s="54"/>
      <c r="F5" s="54"/>
      <c r="G5" s="118">
        <v>0.3</v>
      </c>
      <c r="H5" s="55">
        <v>0.69</v>
      </c>
      <c r="I5" s="55">
        <v>2.28</v>
      </c>
      <c r="J5" s="55">
        <v>0.06</v>
      </c>
      <c r="K5" s="55">
        <v>0.23</v>
      </c>
      <c r="L5" s="55">
        <v>0.35</v>
      </c>
      <c r="M5" s="55">
        <v>3.61</v>
      </c>
      <c r="N5" s="55">
        <v>0.18</v>
      </c>
      <c r="O5" s="55">
        <v>0.43</v>
      </c>
      <c r="P5" s="55">
        <v>0.97</v>
      </c>
      <c r="Q5" s="55"/>
      <c r="S5" s="58"/>
      <c r="T5" s="54" t="s">
        <v>45</v>
      </c>
      <c r="U5" s="55">
        <f aca="true" t="shared" si="1" ref="U5:AC5">((1+H5/100)*(1+H4/100)*(1+I15/100)*(1+I14/100)*(1+I13/100)*(1+I12/100)*(1+I11/100)*(1+I10/100)*(1+I9/100)*(1+I8/100)*(1+I7/100)*(1+I6/100)-1)*100</f>
        <v>5.485502451270485</v>
      </c>
      <c r="V5" s="55">
        <f t="shared" si="1"/>
        <v>30.598137689376358</v>
      </c>
      <c r="W5" s="55">
        <f t="shared" si="1"/>
        <v>9.900413068143754</v>
      </c>
      <c r="X5" s="55">
        <f t="shared" si="1"/>
        <v>9.147796315536127</v>
      </c>
      <c r="Y5" s="55">
        <f t="shared" si="1"/>
        <v>16.7844228144467</v>
      </c>
      <c r="Z5" s="55">
        <f t="shared" si="1"/>
        <v>5.1480487422627785</v>
      </c>
      <c r="AA5" s="55">
        <f t="shared" si="1"/>
        <v>6.615627177704919</v>
      </c>
      <c r="AB5" s="55">
        <f t="shared" si="1"/>
        <v>8.646278109364868</v>
      </c>
      <c r="AC5" s="55">
        <f t="shared" si="1"/>
        <v>2.7167810000000125</v>
      </c>
      <c r="AG5" s="277">
        <v>36647</v>
      </c>
      <c r="AH5" s="70">
        <v>11.000399999999999</v>
      </c>
    </row>
    <row r="6" spans="2:34" ht="10.5">
      <c r="B6" s="55"/>
      <c r="C6" s="54" t="s">
        <v>46</v>
      </c>
      <c r="D6" s="54"/>
      <c r="E6" s="54"/>
      <c r="F6" s="54"/>
      <c r="G6" s="118">
        <v>0.85</v>
      </c>
      <c r="H6" s="55">
        <v>1.13</v>
      </c>
      <c r="I6" s="55">
        <v>1.53</v>
      </c>
      <c r="J6" s="55">
        <v>0.09</v>
      </c>
      <c r="K6" s="55">
        <v>0.56</v>
      </c>
      <c r="L6" s="55">
        <v>0.15</v>
      </c>
      <c r="M6" s="55">
        <v>2.83</v>
      </c>
      <c r="N6" s="55">
        <v>0.19</v>
      </c>
      <c r="O6" s="55">
        <v>1.15</v>
      </c>
      <c r="P6" s="55">
        <v>0.4</v>
      </c>
      <c r="Q6" s="55"/>
      <c r="S6" s="58"/>
      <c r="T6" s="54" t="s">
        <v>46</v>
      </c>
      <c r="U6" s="55">
        <f aca="true" t="shared" si="2" ref="U6:AC6">((1+H6/100)*(1+H5/100)*(1+H4/100)*(1+I15/100)*(1+I14/100)*(1+I13/100)*(1+I12/100)*(1+I11/100)*(1+I10/100)*(1+I9/100)*(1+I8/100)*(1+I7/100)-1)*100</f>
        <v>5.069918870254964</v>
      </c>
      <c r="V6" s="55">
        <f t="shared" si="2"/>
        <v>32.477059842165886</v>
      </c>
      <c r="W6" s="55">
        <f t="shared" si="2"/>
        <v>9.386757597359875</v>
      </c>
      <c r="X6" s="55">
        <f t="shared" si="2"/>
        <v>9.594632026862815</v>
      </c>
      <c r="Y6" s="55">
        <f t="shared" si="2"/>
        <v>13.740736602808902</v>
      </c>
      <c r="Z6" s="55">
        <f t="shared" si="2"/>
        <v>7.918693004959398</v>
      </c>
      <c r="AA6" s="55">
        <f t="shared" si="2"/>
        <v>5.603753701772152</v>
      </c>
      <c r="AB6" s="55">
        <f t="shared" si="2"/>
        <v>9.457878792452723</v>
      </c>
      <c r="AC6" s="55">
        <f t="shared" si="2"/>
        <v>3.1276481240000154</v>
      </c>
      <c r="AG6" s="277">
        <v>36678</v>
      </c>
      <c r="AH6" s="70">
        <v>11.000399999999999</v>
      </c>
    </row>
    <row r="7" spans="2:34" ht="10.5">
      <c r="B7" s="55">
        <v>1.21</v>
      </c>
      <c r="C7" s="54" t="s">
        <v>47</v>
      </c>
      <c r="D7" s="54"/>
      <c r="E7" s="54"/>
      <c r="F7" s="54"/>
      <c r="G7" s="118">
        <v>0.86</v>
      </c>
      <c r="H7" s="55">
        <v>1.21</v>
      </c>
      <c r="I7" s="55">
        <v>0.92</v>
      </c>
      <c r="J7" s="55">
        <v>0.56</v>
      </c>
      <c r="K7" s="55">
        <v>1</v>
      </c>
      <c r="L7" s="55">
        <v>0.23</v>
      </c>
      <c r="M7" s="55">
        <v>0.71</v>
      </c>
      <c r="N7" s="55">
        <v>0.13</v>
      </c>
      <c r="O7" s="55">
        <v>0.68</v>
      </c>
      <c r="P7" s="55">
        <v>0.32</v>
      </c>
      <c r="Q7" s="55"/>
      <c r="S7" s="58"/>
      <c r="T7" s="54" t="s">
        <v>47</v>
      </c>
      <c r="U7" s="55"/>
      <c r="V7" s="55">
        <f aca="true" t="shared" si="3" ref="V7:AC7">((1+I7/100)*(1+I6/100)*(1+I5/100)*(1+I4/100)*(1+J15/100)*(1+J14/100)*(1+J13/100)*(1+J12/100)*(1+J11/100)*(1+J10/100)*(1+J9/100)*(1+J8/100)-1)*100</f>
        <v>32.95132139291353</v>
      </c>
      <c r="W7" s="55">
        <f t="shared" si="3"/>
        <v>8.910221227628789</v>
      </c>
      <c r="X7" s="55">
        <f t="shared" si="3"/>
        <v>10.436574226410688</v>
      </c>
      <c r="Y7" s="55">
        <f t="shared" si="3"/>
        <v>13.198630023826198</v>
      </c>
      <c r="Z7" s="55">
        <f t="shared" si="3"/>
        <v>8.54380877388856</v>
      </c>
      <c r="AA7" s="55">
        <f t="shared" si="3"/>
        <v>5.02685596104937</v>
      </c>
      <c r="AB7" s="55">
        <f t="shared" si="3"/>
        <v>9.850670223526127</v>
      </c>
      <c r="AC7" s="55">
        <f t="shared" si="3"/>
        <v>3.4576565979968166</v>
      </c>
      <c r="AG7" s="277">
        <v>36708</v>
      </c>
      <c r="AH7" s="70">
        <v>10.250399999999999</v>
      </c>
    </row>
    <row r="8" spans="2:34" ht="10.5">
      <c r="B8" s="55">
        <v>1.31</v>
      </c>
      <c r="C8" s="54" t="s">
        <v>48</v>
      </c>
      <c r="D8" s="54"/>
      <c r="E8" s="54"/>
      <c r="F8" s="54"/>
      <c r="G8" s="118">
        <v>-0.22</v>
      </c>
      <c r="H8" s="117">
        <v>1.31</v>
      </c>
      <c r="I8" s="55">
        <v>-0.26</v>
      </c>
      <c r="J8" s="55">
        <v>0.83</v>
      </c>
      <c r="K8" s="55">
        <v>0.86</v>
      </c>
      <c r="L8" s="55">
        <v>0.31</v>
      </c>
      <c r="M8" s="55">
        <v>-0.29</v>
      </c>
      <c r="N8" s="55">
        <v>0.14</v>
      </c>
      <c r="O8" s="55">
        <v>0.21</v>
      </c>
      <c r="P8" s="55">
        <v>1.55</v>
      </c>
      <c r="Q8" s="55"/>
      <c r="S8" s="58"/>
      <c r="T8" s="54" t="s">
        <v>48</v>
      </c>
      <c r="U8" s="55"/>
      <c r="V8" s="55">
        <f aca="true" t="shared" si="4" ref="V8:AC8">((1+I8/100)*(1+I7/100)*(1+I6/100)*(1+I5/100)*(1+I4/100)*(1+J15/100)*(1+J14/100)*(1+J13/100)*(1+J12/100)*(1+J11/100)*(1+J10/100)*(1+J9/100)-1)*100</f>
        <v>31.51408108429232</v>
      </c>
      <c r="W8" s="55">
        <f t="shared" si="4"/>
        <v>8.877826753736006</v>
      </c>
      <c r="X8" s="55">
        <f t="shared" si="4"/>
        <v>11.042098260151324</v>
      </c>
      <c r="Y8" s="55">
        <f t="shared" si="4"/>
        <v>13.87979718874739</v>
      </c>
      <c r="Z8" s="55">
        <f t="shared" si="4"/>
        <v>8.077722916361395</v>
      </c>
      <c r="AA8" s="55">
        <f t="shared" si="4"/>
        <v>4.953491227816409</v>
      </c>
      <c r="AB8" s="55">
        <f t="shared" si="4"/>
        <v>8.401138976854327</v>
      </c>
      <c r="AC8" s="55">
        <f t="shared" si="4"/>
        <v>5.061250275265761</v>
      </c>
      <c r="AG8" s="277">
        <v>36739</v>
      </c>
      <c r="AH8" s="70">
        <v>10.250399999999999</v>
      </c>
    </row>
    <row r="9" spans="2:34" ht="10.5">
      <c r="B9" s="55"/>
      <c r="C9" s="54" t="s">
        <v>49</v>
      </c>
      <c r="D9" s="54"/>
      <c r="E9" s="54"/>
      <c r="F9" s="54"/>
      <c r="G9" s="118">
        <v>-0.44</v>
      </c>
      <c r="H9" s="117">
        <v>1.38</v>
      </c>
      <c r="I9" s="55">
        <v>-1</v>
      </c>
      <c r="J9" s="55">
        <v>1.54</v>
      </c>
      <c r="K9" s="55">
        <v>0.98</v>
      </c>
      <c r="L9" s="55">
        <v>0.85</v>
      </c>
      <c r="M9" s="55">
        <v>0.36</v>
      </c>
      <c r="N9" s="55">
        <v>0.38</v>
      </c>
      <c r="O9" s="55">
        <v>0.74</v>
      </c>
      <c r="P9" s="55">
        <v>1.02</v>
      </c>
      <c r="Q9" s="55"/>
      <c r="S9" s="58"/>
      <c r="T9" s="54" t="s">
        <v>49</v>
      </c>
      <c r="U9" s="55"/>
      <c r="V9" s="55">
        <f aca="true" t="shared" si="5" ref="V9:AC9">((1+I9/100)*(1+I8/100)*(1+I7/100)*(1+I6/100)*(1+I5/100)*(1+I4/100)*(1+J15/100)*(1+J14/100)*(1+J13/100)*(1+J12/100)*(1+J11/100)*(1+J10/100)-1)*100</f>
        <v>28.22428626496889</v>
      </c>
      <c r="W9" s="55">
        <f t="shared" si="5"/>
        <v>9.481625357242551</v>
      </c>
      <c r="X9" s="55">
        <f t="shared" si="5"/>
        <v>11.185236314428227</v>
      </c>
      <c r="Y9" s="55">
        <f t="shared" si="5"/>
        <v>14.435806561231313</v>
      </c>
      <c r="Z9" s="55">
        <f t="shared" si="5"/>
        <v>8.056189199900633</v>
      </c>
      <c r="AA9" s="55">
        <f t="shared" si="5"/>
        <v>4.578434082273275</v>
      </c>
      <c r="AB9" s="55">
        <f t="shared" si="5"/>
        <v>8.100680464544684</v>
      </c>
      <c r="AC9" s="55">
        <f t="shared" si="5"/>
        <v>6.132875028073448</v>
      </c>
      <c r="AG9" s="277">
        <v>36770</v>
      </c>
      <c r="AH9" s="70">
        <v>10.250399999999999</v>
      </c>
    </row>
    <row r="10" spans="2:34" ht="10.5">
      <c r="B10" s="55"/>
      <c r="C10" s="54" t="s">
        <v>50</v>
      </c>
      <c r="D10" s="54"/>
      <c r="E10" s="54"/>
      <c r="F10" s="54"/>
      <c r="G10" s="118">
        <v>-0.34</v>
      </c>
      <c r="H10" s="117">
        <v>1.31</v>
      </c>
      <c r="I10" s="55">
        <v>-0.42</v>
      </c>
      <c r="J10" s="55">
        <v>1.95</v>
      </c>
      <c r="K10" s="55">
        <v>1.48</v>
      </c>
      <c r="L10" s="55">
        <v>1.57</v>
      </c>
      <c r="M10" s="55">
        <v>1.55</v>
      </c>
      <c r="N10" s="55">
        <v>-0.17</v>
      </c>
      <c r="O10" s="55">
        <v>0.09</v>
      </c>
      <c r="P10" s="55">
        <v>1.35</v>
      </c>
      <c r="Q10" s="55"/>
      <c r="S10" s="58"/>
      <c r="T10" s="54" t="s">
        <v>50</v>
      </c>
      <c r="U10" s="55"/>
      <c r="V10" s="55">
        <f aca="true" t="shared" si="6" ref="V10:AC10">((1+I10/100)*(1+I9/100)*(1+I8/100)*(1+I7/100)*(1+I6/100)*(1+I5/100)*(1+I4/100)*(1+J15/100)*(1+J14/100)*(1+J13/100)*(1+J12/100)*(1+J11/100)-1)*100</f>
        <v>25.24349608892198</v>
      </c>
      <c r="W10" s="55">
        <f t="shared" si="6"/>
        <v>9.988684520800994</v>
      </c>
      <c r="X10" s="55">
        <f t="shared" si="6"/>
        <v>11.086716364951975</v>
      </c>
      <c r="Y10" s="55">
        <f t="shared" si="6"/>
        <v>14.458344386255684</v>
      </c>
      <c r="Z10" s="55">
        <f t="shared" si="6"/>
        <v>9.917920597514907</v>
      </c>
      <c r="AA10" s="55">
        <f t="shared" si="6"/>
        <v>4.306774647150968</v>
      </c>
      <c r="AB10" s="55">
        <f t="shared" si="6"/>
        <v>6.756754886001759</v>
      </c>
      <c r="AC10" s="55">
        <f t="shared" si="6"/>
        <v>7.565668840952489</v>
      </c>
      <c r="AG10" s="277">
        <v>36800</v>
      </c>
      <c r="AH10" s="70">
        <v>9.75</v>
      </c>
    </row>
    <row r="11" spans="2:34" ht="10.5">
      <c r="B11" s="55"/>
      <c r="C11" s="54" t="s">
        <v>51</v>
      </c>
      <c r="D11" s="54"/>
      <c r="E11" s="54"/>
      <c r="F11" s="54"/>
      <c r="G11" s="118">
        <v>-0.65</v>
      </c>
      <c r="H11" s="117">
        <v>1.22</v>
      </c>
      <c r="I11" s="55">
        <v>0.38</v>
      </c>
      <c r="J11" s="55">
        <v>2.32</v>
      </c>
      <c r="K11" s="55">
        <v>1.38</v>
      </c>
      <c r="L11" s="55">
        <v>2.39</v>
      </c>
      <c r="M11" s="55">
        <v>1.56</v>
      </c>
      <c r="N11" s="55">
        <v>-0.16</v>
      </c>
      <c r="O11" s="55">
        <v>0.09</v>
      </c>
      <c r="P11" s="55">
        <v>0.28</v>
      </c>
      <c r="Q11" s="55"/>
      <c r="S11" s="58"/>
      <c r="T11" s="54" t="s">
        <v>51</v>
      </c>
      <c r="U11" s="55"/>
      <c r="V11" s="55">
        <f aca="true" t="shared" si="7" ref="V11:AC11">((1+I11/100)*(1+I10/100)*(1+I9/100)*(1+I8/100)*(1+I7/100)*(1+I6/100)*(1+I5/100)*(1+I4/100)*(1+J15/100)*(1+J14/100)*(1+J13/100)*(1+J12/100)-1)*100</f>
        <v>22.868863735398648</v>
      </c>
      <c r="W11" s="55">
        <f t="shared" si="7"/>
        <v>11.008504637683526</v>
      </c>
      <c r="X11" s="55">
        <f t="shared" si="7"/>
        <v>9.990929827901486</v>
      </c>
      <c r="Y11" s="55">
        <f t="shared" si="7"/>
        <v>15.3937562200543</v>
      </c>
      <c r="Z11" s="55">
        <f t="shared" si="7"/>
        <v>11.811538620629115</v>
      </c>
      <c r="AA11" s="55">
        <f t="shared" si="7"/>
        <v>4.046242189744742</v>
      </c>
      <c r="AB11" s="55">
        <f t="shared" si="7"/>
        <v>6.554483411845968</v>
      </c>
      <c r="AC11" s="55">
        <f t="shared" si="7"/>
        <v>7.866852713707173</v>
      </c>
      <c r="AG11" s="277">
        <v>36831</v>
      </c>
      <c r="AH11" s="70">
        <v>9.75</v>
      </c>
    </row>
    <row r="12" spans="2:34" ht="10.5">
      <c r="B12" s="55"/>
      <c r="C12" s="54" t="s">
        <v>52</v>
      </c>
      <c r="D12" s="54"/>
      <c r="E12" s="54"/>
      <c r="F12" s="54"/>
      <c r="G12" s="54"/>
      <c r="H12" s="117">
        <v>0.69</v>
      </c>
      <c r="I12" s="55">
        <v>1.18</v>
      </c>
      <c r="J12" s="55">
        <v>2.4</v>
      </c>
      <c r="K12" s="55">
        <v>0.31</v>
      </c>
      <c r="L12" s="55">
        <v>1.16</v>
      </c>
      <c r="M12" s="55">
        <v>1.45</v>
      </c>
      <c r="N12" s="55">
        <v>-0.08</v>
      </c>
      <c r="O12" s="55">
        <v>0.48</v>
      </c>
      <c r="P12" s="55">
        <v>0.1</v>
      </c>
      <c r="Q12" s="55"/>
      <c r="S12" s="58"/>
      <c r="T12" s="54" t="s">
        <v>52</v>
      </c>
      <c r="U12" s="55"/>
      <c r="V12" s="55">
        <f aca="true" t="shared" si="8" ref="V12:AC12">((1+I12/100)*(1+I11/100)*(1+I10/100)*(1+I9/100)*(1+I8/100)*(1+I7/100)*(1+I6/100)*(1+I5/100)*(1+I4/100)*(1+J15/100)*(1+J14/100)*(1+J13/100)-1)*100</f>
        <v>21.404996413551114</v>
      </c>
      <c r="W12" s="55">
        <f t="shared" si="8"/>
        <v>13.321412370638953</v>
      </c>
      <c r="X12" s="55">
        <f t="shared" si="8"/>
        <v>9.066727669402885</v>
      </c>
      <c r="Y12" s="55">
        <f t="shared" si="8"/>
        <v>15.06389728162345</v>
      </c>
      <c r="Z12" s="55">
        <f t="shared" si="8"/>
        <v>13.523624830492675</v>
      </c>
      <c r="AA12" s="55">
        <f t="shared" si="8"/>
        <v>3.4663666361395062</v>
      </c>
      <c r="AB12" s="55">
        <f t="shared" si="8"/>
        <v>6.95898594627653</v>
      </c>
      <c r="AC12" s="55">
        <f t="shared" si="8"/>
        <v>7.9747195664208625</v>
      </c>
      <c r="AG12" s="277">
        <v>36861</v>
      </c>
      <c r="AH12" s="70">
        <v>9.75</v>
      </c>
    </row>
    <row r="13" spans="2:34" ht="10.5">
      <c r="B13" s="55"/>
      <c r="C13" s="54" t="s">
        <v>53</v>
      </c>
      <c r="D13" s="54"/>
      <c r="E13" s="54"/>
      <c r="F13" s="54"/>
      <c r="G13" s="54"/>
      <c r="H13" s="117">
        <v>0.39</v>
      </c>
      <c r="I13" s="55">
        <v>0.38</v>
      </c>
      <c r="J13" s="55">
        <v>3.87</v>
      </c>
      <c r="K13" s="55">
        <v>1.18</v>
      </c>
      <c r="L13" s="55">
        <v>0.38</v>
      </c>
      <c r="M13" s="55">
        <v>1.7</v>
      </c>
      <c r="N13" s="55">
        <v>0.08</v>
      </c>
      <c r="O13" s="55">
        <v>0.37</v>
      </c>
      <c r="P13" s="55">
        <v>0.19</v>
      </c>
      <c r="Q13" s="55"/>
      <c r="S13" s="58"/>
      <c r="T13" s="54" t="s">
        <v>53</v>
      </c>
      <c r="U13" s="55"/>
      <c r="V13" s="55">
        <f aca="true" t="shared" si="9" ref="V13:AC13">((1+I13/100)*(1+I12/100)*(1+I11/100)*(1+I10/100)*(1+I9/100)*(1+I8/100)*(1+I7/100)*(1+I6/100)*(1+I5/100)*(1+I4/100)*(1+J15/100)*(1+J14/100)-1)*100</f>
        <v>17.32582593619196</v>
      </c>
      <c r="W13" s="55">
        <f t="shared" si="9"/>
        <v>16.33420738227189</v>
      </c>
      <c r="X13" s="55">
        <f t="shared" si="9"/>
        <v>9.935958413928937</v>
      </c>
      <c r="Y13" s="55">
        <f t="shared" si="9"/>
        <v>13.570442567643703</v>
      </c>
      <c r="Z13" s="55">
        <f t="shared" si="9"/>
        <v>15.361237462640954</v>
      </c>
      <c r="AA13" s="55">
        <f t="shared" si="9"/>
        <v>3.167420274432997</v>
      </c>
      <c r="AB13" s="55">
        <f t="shared" si="9"/>
        <v>7.151147014949366</v>
      </c>
      <c r="AC13" s="55">
        <f t="shared" si="9"/>
        <v>8.179871533597026</v>
      </c>
      <c r="AG13" s="277">
        <v>36892</v>
      </c>
      <c r="AH13" s="70">
        <v>9.2496</v>
      </c>
    </row>
    <row r="14" spans="2:34" ht="10.5">
      <c r="B14" s="55"/>
      <c r="C14" s="54" t="s">
        <v>54</v>
      </c>
      <c r="D14" s="54"/>
      <c r="E14" s="54"/>
      <c r="F14" s="54"/>
      <c r="G14" s="54"/>
      <c r="H14" s="117">
        <v>0.82</v>
      </c>
      <c r="I14" s="55">
        <v>0.49</v>
      </c>
      <c r="J14" s="55">
        <v>5.19</v>
      </c>
      <c r="K14" s="55">
        <v>1.1</v>
      </c>
      <c r="L14" s="55">
        <v>0.29</v>
      </c>
      <c r="M14" s="55">
        <v>2.39</v>
      </c>
      <c r="N14" s="55">
        <v>-0.32</v>
      </c>
      <c r="O14" s="55">
        <v>0.64</v>
      </c>
      <c r="P14" s="55">
        <v>0.2</v>
      </c>
      <c r="Q14" s="55"/>
      <c r="S14" s="58"/>
      <c r="T14" s="54" t="s">
        <v>54</v>
      </c>
      <c r="U14" s="55"/>
      <c r="V14" s="55">
        <f aca="true" t="shared" si="10" ref="V14:AC14">((1+I14/100)*(1+I13/100)*(1+I12/100)*(1+I11/100)*(1+I10/100)*(1+I9/100)*(1+I8/100)*(1+I7/100)*(1+I6/100)*(1+I5/100)*(1+I4/100)*(1+J15/100)-1)*100</f>
        <v>12.083584450308326</v>
      </c>
      <c r="W14" s="55">
        <f t="shared" si="10"/>
        <v>21.040507166579413</v>
      </c>
      <c r="X14" s="55">
        <f t="shared" si="10"/>
        <v>10.823864748710864</v>
      </c>
      <c r="Y14" s="55">
        <f t="shared" si="10"/>
        <v>11.2411337543606</v>
      </c>
      <c r="Z14" s="55">
        <f t="shared" si="10"/>
        <v>18.49756324036722</v>
      </c>
      <c r="AA14" s="55">
        <f t="shared" si="10"/>
        <v>2.1833113369980506</v>
      </c>
      <c r="AB14" s="55">
        <f t="shared" si="10"/>
        <v>7.621671013817455</v>
      </c>
      <c r="AC14" s="55">
        <f t="shared" si="10"/>
        <v>8.396231276664267</v>
      </c>
      <c r="AG14" s="277">
        <v>36923</v>
      </c>
      <c r="AH14" s="70">
        <v>9.2496</v>
      </c>
    </row>
    <row r="15" spans="2:34" ht="10.5">
      <c r="B15" s="55"/>
      <c r="C15" s="54" t="s">
        <v>55</v>
      </c>
      <c r="D15" s="54"/>
      <c r="E15" s="54"/>
      <c r="F15" s="54"/>
      <c r="G15" s="54"/>
      <c r="H15" s="117">
        <v>0.74</v>
      </c>
      <c r="I15" s="55">
        <v>0.61</v>
      </c>
      <c r="J15" s="55">
        <v>3.75</v>
      </c>
      <c r="K15" s="55">
        <v>0.22</v>
      </c>
      <c r="L15" s="55">
        <v>0.63</v>
      </c>
      <c r="M15" s="55">
        <v>1.81</v>
      </c>
      <c r="N15" s="55">
        <v>0.45</v>
      </c>
      <c r="O15" s="55">
        <v>0.84</v>
      </c>
      <c r="P15" s="55">
        <v>0.73</v>
      </c>
      <c r="Q15" s="55"/>
      <c r="S15" s="58"/>
      <c r="T15" s="54" t="s">
        <v>55</v>
      </c>
      <c r="U15" s="55"/>
      <c r="V15" s="55">
        <f aca="true" t="shared" si="11" ref="V15:AD15">((1+I15/100)*(1+I14/100)*(1+I13/100)*(1+I12/100)*(1+I11/100)*(1+I10/100)*(1+I9/100)*(1+I8/100)*(1+I7/100)*(1+I6/100)*(1+I5/100)*(1+I4/100)-1)*100</f>
        <v>8.691368014896561</v>
      </c>
      <c r="W15" s="55">
        <f t="shared" si="11"/>
        <v>25.30385769838972</v>
      </c>
      <c r="X15" s="55">
        <f t="shared" si="11"/>
        <v>10.372331562315452</v>
      </c>
      <c r="Y15" s="55">
        <f t="shared" si="11"/>
        <v>9.951824866921811</v>
      </c>
      <c r="Z15" s="55">
        <f t="shared" si="11"/>
        <v>20.10191053759862</v>
      </c>
      <c r="AA15" s="55">
        <f t="shared" si="11"/>
        <v>1.788116063084666</v>
      </c>
      <c r="AB15" s="55">
        <f t="shared" si="11"/>
        <v>7.739196912869528</v>
      </c>
      <c r="AC15" s="55">
        <f t="shared" si="11"/>
        <v>9.187523764983908</v>
      </c>
      <c r="AD15" s="55">
        <f t="shared" si="11"/>
        <v>0</v>
      </c>
      <c r="AG15" s="277">
        <v>36951</v>
      </c>
      <c r="AH15" s="70">
        <v>9.2496</v>
      </c>
    </row>
    <row r="16" spans="2:34" ht="10.5">
      <c r="B16" s="55"/>
      <c r="C16" s="54" t="s">
        <v>60</v>
      </c>
      <c r="D16" s="54"/>
      <c r="E16" s="54"/>
      <c r="F16" s="54"/>
      <c r="G16" s="55">
        <f>SUM(G4:G15)</f>
        <v>0.7499999999999997</v>
      </c>
      <c r="H16" s="55">
        <f>SUM(H4:H15)</f>
        <v>11.770000000000001</v>
      </c>
      <c r="I16" s="55">
        <f>SUM(I4:I15)</f>
        <v>8.42</v>
      </c>
      <c r="J16" s="55">
        <f aca="true" t="shared" si="12" ref="J16:P16">SUM(J4:J15)</f>
        <v>22.92</v>
      </c>
      <c r="K16" s="55">
        <f t="shared" si="12"/>
        <v>9.92</v>
      </c>
      <c r="L16" s="55">
        <f t="shared" si="12"/>
        <v>9.55</v>
      </c>
      <c r="M16" s="55">
        <f t="shared" si="12"/>
        <v>18.52</v>
      </c>
      <c r="N16" s="55">
        <f t="shared" si="12"/>
        <v>1.78</v>
      </c>
      <c r="O16" s="55">
        <f t="shared" si="12"/>
        <v>7.49</v>
      </c>
      <c r="P16" s="55">
        <f t="shared" si="12"/>
        <v>8.84</v>
      </c>
      <c r="Q16" s="70">
        <f>AVERAGE(H16:P16)</f>
        <v>11.023333333333333</v>
      </c>
      <c r="S16" s="57"/>
      <c r="T16" s="51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G16" s="277">
        <v>36982</v>
      </c>
      <c r="AH16" s="70">
        <v>9.2496</v>
      </c>
    </row>
    <row r="17" spans="2:34" ht="10.5">
      <c r="B17" s="59"/>
      <c r="C17" s="59"/>
      <c r="D17" s="59"/>
      <c r="E17" s="59"/>
      <c r="F17" s="59"/>
      <c r="G17" s="59"/>
      <c r="H17" s="55">
        <f>H16</f>
        <v>11.770000000000001</v>
      </c>
      <c r="I17" s="55">
        <f>I16</f>
        <v>8.42</v>
      </c>
      <c r="J17" s="43"/>
      <c r="K17" s="55">
        <f>K16</f>
        <v>9.92</v>
      </c>
      <c r="L17" s="55">
        <f>L16</f>
        <v>9.55</v>
      </c>
      <c r="M17" s="43"/>
      <c r="N17" s="43"/>
      <c r="O17" s="55">
        <f>O16</f>
        <v>7.49</v>
      </c>
      <c r="P17" s="55">
        <f>P16</f>
        <v>8.84</v>
      </c>
      <c r="Q17" s="70">
        <f>AVERAGE(H17:P17)</f>
        <v>9.331666666666665</v>
      </c>
      <c r="AG17" s="277">
        <v>37012</v>
      </c>
      <c r="AH17" s="70">
        <v>9.2496</v>
      </c>
    </row>
    <row r="18" spans="33:34" ht="10.5">
      <c r="AG18" s="277">
        <v>37043</v>
      </c>
      <c r="AH18" s="70">
        <v>9.2496</v>
      </c>
    </row>
    <row r="19" spans="2:34" ht="10.5">
      <c r="B19" s="58" t="s">
        <v>42</v>
      </c>
      <c r="C19" s="48" t="s">
        <v>43</v>
      </c>
      <c r="D19" s="48"/>
      <c r="E19" s="48"/>
      <c r="F19" s="48"/>
      <c r="G19" s="71">
        <v>2005</v>
      </c>
      <c r="H19" s="53">
        <v>2004</v>
      </c>
      <c r="I19" s="53">
        <v>2003</v>
      </c>
      <c r="J19" s="53">
        <v>2002</v>
      </c>
      <c r="K19" s="53">
        <v>2001</v>
      </c>
      <c r="L19" s="53">
        <v>2000</v>
      </c>
      <c r="M19" s="53">
        <v>1999</v>
      </c>
      <c r="N19" s="53">
        <v>1998</v>
      </c>
      <c r="O19" s="53">
        <v>1997</v>
      </c>
      <c r="P19" s="53">
        <v>1996</v>
      </c>
      <c r="Q19" s="49"/>
      <c r="R19" s="55">
        <v>-0.26</v>
      </c>
      <c r="S19" s="56">
        <f>R19/100</f>
        <v>-0.0026</v>
      </c>
      <c r="T19" s="56">
        <f>S19+1</f>
        <v>0.9974</v>
      </c>
      <c r="U19" s="56">
        <v>1</v>
      </c>
      <c r="AG19" s="277">
        <v>37073</v>
      </c>
      <c r="AH19" s="70">
        <v>9.5004</v>
      </c>
    </row>
    <row r="20" spans="2:34" ht="10.5">
      <c r="B20" s="59"/>
      <c r="C20" s="54" t="s">
        <v>44</v>
      </c>
      <c r="D20" s="54"/>
      <c r="E20" s="54"/>
      <c r="F20" s="54"/>
      <c r="G20" s="55">
        <f>H15+H14+H13+H12+H11+H10+H9+H8+H7+H6+H5+G4</f>
        <v>11.28</v>
      </c>
      <c r="H20" s="55">
        <f>I15+I14+I13+I12+I11+I10+I9+I8+I7+I6+I5+H4</f>
        <v>6.97</v>
      </c>
      <c r="I20" s="55">
        <f>J15+J14+J13+J12+J11+J10+J9+J8+J7+J6+J5+I4</f>
        <v>24.889999999999993</v>
      </c>
      <c r="J20" s="55">
        <f aca="true" t="shared" si="13" ref="J20:P20">K15+K14+K13+K12+K11+K10+K9+K8+K7+K6+K5+J4</f>
        <v>9.660000000000002</v>
      </c>
      <c r="K20" s="55">
        <f t="shared" si="13"/>
        <v>8.93</v>
      </c>
      <c r="L20" s="55">
        <f t="shared" si="13"/>
        <v>18.92</v>
      </c>
      <c r="M20" s="55">
        <f t="shared" si="13"/>
        <v>1.6600000000000001</v>
      </c>
      <c r="N20" s="55">
        <f t="shared" si="13"/>
        <v>6.679999999999999</v>
      </c>
      <c r="O20" s="55">
        <f t="shared" si="13"/>
        <v>8.88</v>
      </c>
      <c r="P20" s="55">
        <f t="shared" si="13"/>
        <v>1.73</v>
      </c>
      <c r="R20" s="55">
        <v>-1</v>
      </c>
      <c r="S20" s="56">
        <f aca="true" t="shared" si="14" ref="S20:S30">R20/100</f>
        <v>-0.01</v>
      </c>
      <c r="T20" s="56">
        <f aca="true" t="shared" si="15" ref="T20:T30">S20+1</f>
        <v>0.99</v>
      </c>
      <c r="U20" s="56">
        <f>T20*T19</f>
        <v>0.9874259999999999</v>
      </c>
      <c r="AG20" s="277">
        <v>37104</v>
      </c>
      <c r="AH20" s="70">
        <v>9.5004</v>
      </c>
    </row>
    <row r="21" spans="2:34" ht="10.5">
      <c r="B21" s="59"/>
      <c r="C21" s="54" t="s">
        <v>45</v>
      </c>
      <c r="D21" s="54"/>
      <c r="E21" s="54"/>
      <c r="F21" s="54"/>
      <c r="G21" s="55">
        <f>G4+H15+H14+H13+H12+H11+H10+H9+H8+H7+H6+G5</f>
        <v>10.89</v>
      </c>
      <c r="H21" s="55">
        <f>H4+I15+I14+I13+I12+I11+I10+I9+I8+I7+I6+H5</f>
        <v>5.380000000000001</v>
      </c>
      <c r="I21" s="55">
        <f>I4+J15+J14+J13+J12+J11+J10+J9+J8+J7+J6+I5</f>
        <v>27.109999999999996</v>
      </c>
      <c r="J21" s="55">
        <f aca="true" t="shared" si="16" ref="J21:P21">J4+K15+K14+K13+K12+K11+K10+K9+K8+K7+K6+J5</f>
        <v>9.490000000000002</v>
      </c>
      <c r="K21" s="55">
        <f t="shared" si="16"/>
        <v>8.810000000000002</v>
      </c>
      <c r="L21" s="55">
        <f t="shared" si="16"/>
        <v>15.66</v>
      </c>
      <c r="M21" s="55">
        <f t="shared" si="16"/>
        <v>5.09</v>
      </c>
      <c r="N21" s="55">
        <f t="shared" si="16"/>
        <v>6.43</v>
      </c>
      <c r="O21" s="55">
        <f t="shared" si="16"/>
        <v>8.340000000000002</v>
      </c>
      <c r="P21" s="55">
        <f t="shared" si="16"/>
        <v>2.7</v>
      </c>
      <c r="R21" s="55">
        <v>-0.42</v>
      </c>
      <c r="S21" s="56">
        <f t="shared" si="14"/>
        <v>-0.0042</v>
      </c>
      <c r="T21" s="56">
        <f t="shared" si="15"/>
        <v>0.9958</v>
      </c>
      <c r="U21" s="56">
        <f>T21*U20</f>
        <v>0.9832788107999999</v>
      </c>
      <c r="AG21" s="277">
        <v>37135</v>
      </c>
      <c r="AH21" s="70">
        <v>9.5004</v>
      </c>
    </row>
    <row r="22" spans="2:34" ht="10.5">
      <c r="B22" s="59"/>
      <c r="C22" s="54" t="s">
        <v>46</v>
      </c>
      <c r="D22" s="54"/>
      <c r="E22" s="54"/>
      <c r="F22" s="54"/>
      <c r="G22" s="55">
        <f>G5+G4+H15+H14+H13+H12+H11+H10+H9+H8+H7+G6</f>
        <v>10.609999999999998</v>
      </c>
      <c r="H22" s="55">
        <f>H5+H4+I15+I14+I13+I12+I11+I10+I9+I8+I7+H6</f>
        <v>4.9799999999999995</v>
      </c>
      <c r="I22" s="55">
        <f>I5+I4+J15+J14+J13+J12+J11+J10+J9+J8+J7+I6</f>
        <v>28.549999999999997</v>
      </c>
      <c r="J22" s="55">
        <f aca="true" t="shared" si="17" ref="J22:P22">J5+J4+K15+K14+K13+K12+K11+K10+K9+K8+K7+J6</f>
        <v>9.02</v>
      </c>
      <c r="K22" s="55">
        <f t="shared" si="17"/>
        <v>9.22</v>
      </c>
      <c r="L22" s="55">
        <f t="shared" si="17"/>
        <v>12.980000000000002</v>
      </c>
      <c r="M22" s="55">
        <f t="shared" si="17"/>
        <v>7.7299999999999995</v>
      </c>
      <c r="N22" s="55">
        <f t="shared" si="17"/>
        <v>5.47</v>
      </c>
      <c r="O22" s="55">
        <f t="shared" si="17"/>
        <v>9.09</v>
      </c>
      <c r="P22" s="55">
        <f t="shared" si="17"/>
        <v>3.1</v>
      </c>
      <c r="R22" s="55">
        <v>0.38</v>
      </c>
      <c r="S22" s="56">
        <f t="shared" si="14"/>
        <v>0.0038</v>
      </c>
      <c r="T22" s="56">
        <f t="shared" si="15"/>
        <v>1.0038</v>
      </c>
      <c r="U22" s="56">
        <f aca="true" t="shared" si="18" ref="U22:U30">T22*U21</f>
        <v>0.98701527028104</v>
      </c>
      <c r="AG22" s="277">
        <v>37165</v>
      </c>
      <c r="AH22" s="70">
        <v>9.999600000000001</v>
      </c>
    </row>
    <row r="23" spans="2:34" ht="10.5">
      <c r="B23" s="59"/>
      <c r="C23" s="54" t="s">
        <v>47</v>
      </c>
      <c r="D23" s="54"/>
      <c r="E23" s="54"/>
      <c r="F23" s="54"/>
      <c r="G23" s="60">
        <f>G6+G5+G4+H15+H14+H13+H12+H11+H10+H9+H8+G7</f>
        <v>10.26</v>
      </c>
      <c r="H23" s="72">
        <f>H6+H5+H4+I15+I14+I13+I12+I11+I10+I9+I8+H7</f>
        <v>5.27</v>
      </c>
      <c r="I23" s="55">
        <f>I6+I5+I4+J15+J14+J13+J12+J11+J10+J9+J8+I7</f>
        <v>28.91</v>
      </c>
      <c r="J23" s="55">
        <f aca="true" t="shared" si="19" ref="J23:P23">J6+J5+J4+K15+K14+K13+K12+K11+K10+K9+K8+J7</f>
        <v>8.58</v>
      </c>
      <c r="K23" s="55">
        <f t="shared" si="19"/>
        <v>9.99</v>
      </c>
      <c r="L23" s="55">
        <f t="shared" si="19"/>
        <v>12.500000000000002</v>
      </c>
      <c r="M23" s="55">
        <f t="shared" si="19"/>
        <v>8.309999999999999</v>
      </c>
      <c r="N23" s="55">
        <f t="shared" si="19"/>
        <v>4.92</v>
      </c>
      <c r="O23" s="55">
        <f t="shared" si="19"/>
        <v>9.450000000000001</v>
      </c>
      <c r="P23" s="55">
        <f t="shared" si="19"/>
        <v>3.42</v>
      </c>
      <c r="R23" s="55">
        <v>1.18</v>
      </c>
      <c r="S23" s="56">
        <f t="shared" si="14"/>
        <v>0.0118</v>
      </c>
      <c r="T23" s="56">
        <f t="shared" si="15"/>
        <v>1.0118</v>
      </c>
      <c r="U23" s="56">
        <f t="shared" si="18"/>
        <v>0.9986620504703563</v>
      </c>
      <c r="AG23" s="277">
        <v>37196</v>
      </c>
      <c r="AH23" s="70">
        <v>9.999600000000001</v>
      </c>
    </row>
    <row r="24" spans="2:34" ht="10.5">
      <c r="B24" s="59"/>
      <c r="C24" s="54" t="s">
        <v>48</v>
      </c>
      <c r="D24" s="54"/>
      <c r="E24" s="54"/>
      <c r="F24" s="54"/>
      <c r="G24" s="55">
        <f>G8+G7+G6+G5+G4+H15+H14+H13+H12+H11+H10+H9</f>
        <v>8.73</v>
      </c>
      <c r="H24" s="55">
        <f>H8+H7+H6+H5+H4+I15+I14+I13+I12+I11+I10+I9</f>
        <v>6.84</v>
      </c>
      <c r="I24" s="55">
        <f>I8+I7+I6+I5+I4+J15+J14+J13+J12+J11+J10+J9</f>
        <v>27.82</v>
      </c>
      <c r="J24" s="55">
        <f aca="true" t="shared" si="20" ref="J24:P24">J8+J7+J6+J5+J4+K15+K14+K13+K12+K11+K10+K9</f>
        <v>8.55</v>
      </c>
      <c r="K24" s="55">
        <f t="shared" si="20"/>
        <v>10.54</v>
      </c>
      <c r="L24" s="55">
        <f t="shared" si="20"/>
        <v>13.1</v>
      </c>
      <c r="M24" s="55">
        <f t="shared" si="20"/>
        <v>7.879999999999998</v>
      </c>
      <c r="N24" s="55">
        <f t="shared" si="20"/>
        <v>4.8500000000000005</v>
      </c>
      <c r="O24" s="55">
        <f t="shared" si="20"/>
        <v>8.110000000000001</v>
      </c>
      <c r="P24" s="55">
        <f t="shared" si="20"/>
        <v>4.970000000000001</v>
      </c>
      <c r="R24" s="55">
        <v>0.38</v>
      </c>
      <c r="S24" s="56">
        <f t="shared" si="14"/>
        <v>0.0038</v>
      </c>
      <c r="T24" s="56">
        <f t="shared" si="15"/>
        <v>1.0038</v>
      </c>
      <c r="U24" s="56">
        <f t="shared" si="18"/>
        <v>1.0024569662621436</v>
      </c>
      <c r="AG24" s="277">
        <v>37226</v>
      </c>
      <c r="AH24" s="70">
        <v>9.999600000000001</v>
      </c>
    </row>
    <row r="25" spans="2:34" ht="10.5">
      <c r="B25" s="59"/>
      <c r="C25" s="54" t="s">
        <v>49</v>
      </c>
      <c r="D25" s="54"/>
      <c r="E25" s="54"/>
      <c r="F25" s="54"/>
      <c r="G25" s="55">
        <f>G8+G7+G6+G5+G4+H15+H14+H13+H12+H11+H10+G9</f>
        <v>6.909999999999999</v>
      </c>
      <c r="H25" s="55">
        <f>H8+H7+H6+H5+H4+I15+I14+I13+I12+I11+I10+H9</f>
        <v>9.219999999999999</v>
      </c>
      <c r="I25" s="55">
        <f>I8+I7+I6+I5+I4+J15+J14+J13+J12+J11+J10+I9</f>
        <v>25.28</v>
      </c>
      <c r="J25" s="55">
        <f aca="true" t="shared" si="21" ref="J25:P25">J8+J7+J6+J5+J4+K15+K14+K13+K12+K11+K10+J9</f>
        <v>9.11</v>
      </c>
      <c r="K25" s="55">
        <f t="shared" si="21"/>
        <v>10.67</v>
      </c>
      <c r="L25" s="55">
        <f t="shared" si="21"/>
        <v>13.59</v>
      </c>
      <c r="M25" s="55">
        <f t="shared" si="21"/>
        <v>7.8599999999999985</v>
      </c>
      <c r="N25" s="55">
        <f t="shared" si="21"/>
        <v>4.49</v>
      </c>
      <c r="O25" s="55">
        <f t="shared" si="21"/>
        <v>7.830000000000002</v>
      </c>
      <c r="P25" s="55">
        <f t="shared" si="21"/>
        <v>5.99</v>
      </c>
      <c r="R25" s="55">
        <v>0.49</v>
      </c>
      <c r="S25" s="56">
        <f t="shared" si="14"/>
        <v>0.0049</v>
      </c>
      <c r="T25" s="56">
        <f t="shared" si="15"/>
        <v>1.0049</v>
      </c>
      <c r="U25" s="56">
        <f t="shared" si="18"/>
        <v>1.007369005396828</v>
      </c>
      <c r="AG25" s="277">
        <v>37257</v>
      </c>
      <c r="AH25" s="70">
        <v>9.999600000000001</v>
      </c>
    </row>
    <row r="26" spans="2:34" ht="10.5">
      <c r="B26" s="59"/>
      <c r="C26" s="54" t="s">
        <v>50</v>
      </c>
      <c r="D26" s="54"/>
      <c r="E26" s="54"/>
      <c r="F26" s="54"/>
      <c r="G26" s="55">
        <f>G9+G8+G7+G6+G5+G4+H15+H14+H13+H12+H11+G10</f>
        <v>5.259999999999999</v>
      </c>
      <c r="H26" s="55">
        <f>H9+H8+H7+H6+H5+H4+I15+I14+I13+I12+I11+H10</f>
        <v>10.950000000000001</v>
      </c>
      <c r="I26" s="55">
        <f>I9+I8+I7+I6+I5+I4+J15+J14+J13+J12+J11+I10</f>
        <v>22.91</v>
      </c>
      <c r="J26" s="55">
        <f aca="true" t="shared" si="22" ref="J26:P26">J9+J8+J7+J6+J5+J4+K15+K14+K13+K12+K11+J10</f>
        <v>9.579999999999998</v>
      </c>
      <c r="K26" s="55">
        <f t="shared" si="22"/>
        <v>10.58</v>
      </c>
      <c r="L26" s="55">
        <f t="shared" si="22"/>
        <v>13.61</v>
      </c>
      <c r="M26" s="55">
        <f t="shared" si="22"/>
        <v>9.58</v>
      </c>
      <c r="N26" s="55">
        <f t="shared" si="22"/>
        <v>4.23</v>
      </c>
      <c r="O26" s="55">
        <f t="shared" si="22"/>
        <v>6.570000000000001</v>
      </c>
      <c r="P26" s="55">
        <f t="shared" si="22"/>
        <v>7.34</v>
      </c>
      <c r="R26" s="55">
        <v>0.61</v>
      </c>
      <c r="S26" s="56">
        <f t="shared" si="14"/>
        <v>0.0060999999999999995</v>
      </c>
      <c r="T26" s="56">
        <f t="shared" si="15"/>
        <v>1.0061</v>
      </c>
      <c r="U26" s="56">
        <f t="shared" si="18"/>
        <v>1.0135139563297486</v>
      </c>
      <c r="AG26" s="277">
        <v>37288</v>
      </c>
      <c r="AH26" s="70">
        <v>9.999600000000001</v>
      </c>
    </row>
    <row r="27" spans="2:34" ht="10.5">
      <c r="B27" s="59"/>
      <c r="C27" s="54" t="s">
        <v>51</v>
      </c>
      <c r="D27" s="54"/>
      <c r="E27" s="54"/>
      <c r="F27" s="54"/>
      <c r="G27" s="55">
        <f>G10+G9+G8+G7+G6+G5+G4+H15+H14+H13+H12+G11</f>
        <v>3.3899999999999992</v>
      </c>
      <c r="H27" s="55">
        <f>H10+H9+H8+H7+H6+H5+H4+I15+I14+I13+I12+H11</f>
        <v>11.790000000000001</v>
      </c>
      <c r="I27" s="55">
        <f>I10+I9+I8+I7+I6+I5+I4+J15+J14+J13+J12+I11</f>
        <v>20.97</v>
      </c>
      <c r="J27" s="55">
        <f aca="true" t="shared" si="23" ref="J27:P27">J10+J9+J8+J7+J6+J5+J4+K15+K14+K13+K12+J11</f>
        <v>10.520000000000001</v>
      </c>
      <c r="K27" s="55">
        <f t="shared" si="23"/>
        <v>9.57</v>
      </c>
      <c r="L27" s="55">
        <f t="shared" si="23"/>
        <v>14.44</v>
      </c>
      <c r="M27" s="55">
        <f t="shared" si="23"/>
        <v>11.299999999999999</v>
      </c>
      <c r="N27" s="55">
        <f t="shared" si="23"/>
        <v>3.9800000000000004</v>
      </c>
      <c r="O27" s="55">
        <f t="shared" si="23"/>
        <v>6.380000000000001</v>
      </c>
      <c r="P27" s="55">
        <f t="shared" si="23"/>
        <v>7.62</v>
      </c>
      <c r="R27" s="55">
        <v>0.88</v>
      </c>
      <c r="S27" s="56">
        <f t="shared" si="14"/>
        <v>0.0088</v>
      </c>
      <c r="T27" s="56">
        <f t="shared" si="15"/>
        <v>1.0088</v>
      </c>
      <c r="U27" s="56">
        <f t="shared" si="18"/>
        <v>1.0224328791454502</v>
      </c>
      <c r="AG27" s="277">
        <v>37316</v>
      </c>
      <c r="AH27" s="70">
        <v>9.999600000000001</v>
      </c>
    </row>
    <row r="28" spans="2:34" ht="10.5">
      <c r="B28" s="59"/>
      <c r="C28" s="54" t="s">
        <v>52</v>
      </c>
      <c r="D28" s="54"/>
      <c r="E28" s="54"/>
      <c r="F28" s="54"/>
      <c r="G28" s="54"/>
      <c r="H28" s="55">
        <f>H12+H11+H10+H9+H8+H7+H6+H5+H4+I15+I14+I13</f>
        <v>11.3</v>
      </c>
      <c r="I28" s="55">
        <f>I12+I11+I10+I9+I8+I7+I6+I5+I4+J15+J14+J13</f>
        <v>19.75</v>
      </c>
      <c r="J28" s="55">
        <f aca="true" t="shared" si="24" ref="J28:P28">J12+J11+J10+J9+J8+J7+J6+J5+J4+K15+K14+K13</f>
        <v>12.610000000000001</v>
      </c>
      <c r="K28" s="55">
        <f t="shared" si="24"/>
        <v>8.72</v>
      </c>
      <c r="L28" s="55">
        <f t="shared" si="24"/>
        <v>14.15</v>
      </c>
      <c r="M28" s="55">
        <f t="shared" si="24"/>
        <v>12.829999999999998</v>
      </c>
      <c r="N28" s="55">
        <f t="shared" si="24"/>
        <v>3.42</v>
      </c>
      <c r="O28" s="55">
        <f t="shared" si="24"/>
        <v>6.760000000000002</v>
      </c>
      <c r="P28" s="55">
        <f t="shared" si="24"/>
        <v>7.720000000000001</v>
      </c>
      <c r="R28" s="55">
        <v>0.69</v>
      </c>
      <c r="S28" s="56">
        <f t="shared" si="14"/>
        <v>0.0069</v>
      </c>
      <c r="T28" s="56">
        <f t="shared" si="15"/>
        <v>1.0069</v>
      </c>
      <c r="U28" s="56">
        <f t="shared" si="18"/>
        <v>1.0294876660115537</v>
      </c>
      <c r="AG28" s="277">
        <v>37347</v>
      </c>
      <c r="AH28" s="70">
        <v>9.5004</v>
      </c>
    </row>
    <row r="29" spans="2:34" ht="10.5">
      <c r="B29" s="59"/>
      <c r="C29" s="54" t="s">
        <v>53</v>
      </c>
      <c r="D29" s="54"/>
      <c r="E29" s="54"/>
      <c r="F29" s="54"/>
      <c r="G29" s="54"/>
      <c r="H29" s="55">
        <f>H12+H11+H10+H9+H8+H7+H6+H5+H4+I15+I14+H13</f>
        <v>11.31</v>
      </c>
      <c r="I29" s="55">
        <f>I12+I11+I10+I9+I8+I7+I6+I5+I4+J15+J14+I13</f>
        <v>16.259999999999998</v>
      </c>
      <c r="J29" s="55">
        <f aca="true" t="shared" si="25" ref="J29:P29">J12+J11+J10+J9+J8+J7+J6+J5+J4+K15+K14+J13</f>
        <v>15.3</v>
      </c>
      <c r="K29" s="55">
        <f t="shared" si="25"/>
        <v>9.52</v>
      </c>
      <c r="L29" s="55">
        <f t="shared" si="25"/>
        <v>12.830000000000002</v>
      </c>
      <c r="M29" s="55">
        <f t="shared" si="25"/>
        <v>14.449999999999998</v>
      </c>
      <c r="N29" s="55">
        <f t="shared" si="25"/>
        <v>3.13</v>
      </c>
      <c r="O29" s="55">
        <f t="shared" si="25"/>
        <v>6.940000000000001</v>
      </c>
      <c r="P29" s="55">
        <f t="shared" si="25"/>
        <v>7.910000000000001</v>
      </c>
      <c r="R29" s="55">
        <v>1.13</v>
      </c>
      <c r="S29" s="56">
        <f t="shared" si="14"/>
        <v>0.0113</v>
      </c>
      <c r="T29" s="56">
        <f t="shared" si="15"/>
        <v>1.0113</v>
      </c>
      <c r="U29" s="56">
        <f t="shared" si="18"/>
        <v>1.0411208766374844</v>
      </c>
      <c r="AG29" s="277">
        <v>37377</v>
      </c>
      <c r="AH29" s="70">
        <v>9.5004</v>
      </c>
    </row>
    <row r="30" spans="2:34" ht="10.5">
      <c r="B30" s="59"/>
      <c r="C30" s="54" t="s">
        <v>54</v>
      </c>
      <c r="D30" s="54"/>
      <c r="E30" s="54"/>
      <c r="F30" s="54"/>
      <c r="G30" s="54"/>
      <c r="H30" s="55">
        <f>H13+H12+H11+H10+H9+H8+H7+H6+H5+H4+I15+H14</f>
        <v>11.64</v>
      </c>
      <c r="I30" s="55">
        <f>I13+I12+I11+I10+I9+I8+I7+I6+I5+I4+J15+I14</f>
        <v>11.56</v>
      </c>
      <c r="J30" s="55">
        <f aca="true" t="shared" si="26" ref="J30:P30">J13+J12+J11+J10+J9+J8+J7+J6+J5+J4+K15+J14</f>
        <v>19.39</v>
      </c>
      <c r="K30" s="55">
        <f t="shared" si="26"/>
        <v>10.33</v>
      </c>
      <c r="L30" s="55">
        <f t="shared" si="26"/>
        <v>10.729999999999999</v>
      </c>
      <c r="M30" s="55">
        <f t="shared" si="26"/>
        <v>17.16</v>
      </c>
      <c r="N30" s="55">
        <f t="shared" si="26"/>
        <v>2.17</v>
      </c>
      <c r="O30" s="55">
        <f t="shared" si="26"/>
        <v>7.38</v>
      </c>
      <c r="P30" s="55">
        <f t="shared" si="26"/>
        <v>8.11</v>
      </c>
      <c r="R30" s="55">
        <v>1.21</v>
      </c>
      <c r="S30" s="56">
        <f t="shared" si="14"/>
        <v>0.0121</v>
      </c>
      <c r="T30" s="56">
        <f t="shared" si="15"/>
        <v>1.0121</v>
      </c>
      <c r="U30" s="56">
        <f t="shared" si="18"/>
        <v>1.053718439244798</v>
      </c>
      <c r="AG30" s="277">
        <v>37408</v>
      </c>
      <c r="AH30" s="70">
        <v>9.5004</v>
      </c>
    </row>
    <row r="31" spans="2:34" ht="10.5">
      <c r="B31" s="59"/>
      <c r="C31" s="54" t="s">
        <v>55</v>
      </c>
      <c r="D31" s="54"/>
      <c r="E31" s="54"/>
      <c r="F31" s="54"/>
      <c r="G31" s="54"/>
      <c r="H31" s="55">
        <f>H14+H13+H12+H11+H10+H9+H8+H7+H6+H5+H4+H15</f>
        <v>11.769999999999998</v>
      </c>
      <c r="I31" s="55">
        <f>I14+I13+I12+I11+I10+I9+I8+I7+I6+I5+I4+I15</f>
        <v>8.42</v>
      </c>
      <c r="J31" s="55">
        <f aca="true" t="shared" si="27" ref="J31:P31">J14+J13+J12+J11+J10+J9+J8+J7+J6+J5+J4+J15</f>
        <v>22.919999999999995</v>
      </c>
      <c r="K31" s="55">
        <f t="shared" si="27"/>
        <v>9.92</v>
      </c>
      <c r="L31" s="55">
        <f t="shared" si="27"/>
        <v>9.55</v>
      </c>
      <c r="M31" s="55">
        <f t="shared" si="27"/>
        <v>18.52</v>
      </c>
      <c r="N31" s="55">
        <f t="shared" si="27"/>
        <v>1.78</v>
      </c>
      <c r="O31" s="55">
        <f t="shared" si="27"/>
        <v>7.49</v>
      </c>
      <c r="P31" s="55">
        <f t="shared" si="27"/>
        <v>8.840000000000002</v>
      </c>
      <c r="AG31" s="277">
        <v>37438</v>
      </c>
      <c r="AH31" s="70">
        <v>9.999600000000001</v>
      </c>
    </row>
    <row r="32" spans="3:34" ht="10.5">
      <c r="C32" s="51"/>
      <c r="D32" s="51"/>
      <c r="E32" s="51"/>
      <c r="F32" s="51"/>
      <c r="G32" s="55">
        <f aca="true" t="shared" si="28" ref="G32:P32">AVERAGE(G20:G31)</f>
        <v>8.416249999999998</v>
      </c>
      <c r="H32" s="55">
        <f t="shared" si="28"/>
        <v>8.951666666666666</v>
      </c>
      <c r="I32" s="55">
        <f t="shared" si="28"/>
        <v>21.86916666666666</v>
      </c>
      <c r="J32" s="55">
        <f t="shared" si="28"/>
        <v>12.060833333333333</v>
      </c>
      <c r="K32" s="55">
        <f t="shared" si="28"/>
        <v>9.733333333333333</v>
      </c>
      <c r="L32" s="55">
        <f t="shared" si="28"/>
        <v>13.505</v>
      </c>
      <c r="M32" s="55">
        <f t="shared" si="28"/>
        <v>10.197499999999998</v>
      </c>
      <c r="N32" s="55">
        <f t="shared" si="28"/>
        <v>4.295833333333335</v>
      </c>
      <c r="O32" s="55">
        <f t="shared" si="28"/>
        <v>7.7683333333333335</v>
      </c>
      <c r="P32" s="55">
        <f t="shared" si="28"/>
        <v>5.7875000000000005</v>
      </c>
      <c r="Q32" s="70">
        <f>AVERAGE(H32:P32)</f>
        <v>10.463240740740739</v>
      </c>
      <c r="AG32" s="277">
        <v>37469</v>
      </c>
      <c r="AH32" s="70">
        <v>9.999600000000001</v>
      </c>
    </row>
    <row r="33" spans="3:34" ht="10.5">
      <c r="C33" s="51"/>
      <c r="D33" s="51"/>
      <c r="E33" s="51"/>
      <c r="F33" s="51"/>
      <c r="G33" s="51"/>
      <c r="H33" s="52">
        <f>H32</f>
        <v>8.951666666666666</v>
      </c>
      <c r="I33" s="52"/>
      <c r="J33" s="52">
        <f>J32</f>
        <v>12.060833333333333</v>
      </c>
      <c r="K33" s="52">
        <f>K32</f>
        <v>9.733333333333333</v>
      </c>
      <c r="L33" s="52">
        <f>L32</f>
        <v>13.505</v>
      </c>
      <c r="M33" s="52">
        <f>M32</f>
        <v>10.197499999999998</v>
      </c>
      <c r="N33" s="52"/>
      <c r="O33" s="52"/>
      <c r="P33" s="52">
        <f>P32</f>
        <v>5.7875000000000005</v>
      </c>
      <c r="Q33" s="70">
        <f>AVERAGE(H33:P33)</f>
        <v>10.039305555555556</v>
      </c>
      <c r="AG33" s="277">
        <v>37500</v>
      </c>
      <c r="AH33" s="70">
        <v>9.999600000000001</v>
      </c>
    </row>
    <row r="34" spans="2:34" ht="10.5">
      <c r="B34" s="57"/>
      <c r="C34" s="51"/>
      <c r="D34" s="51"/>
      <c r="E34" s="51"/>
      <c r="F34" s="51"/>
      <c r="G34" s="51"/>
      <c r="H34" s="57"/>
      <c r="I34" s="57"/>
      <c r="J34" s="57"/>
      <c r="K34" s="57"/>
      <c r="L34" s="57"/>
      <c r="M34" s="57"/>
      <c r="N34" s="57"/>
      <c r="O34" s="57"/>
      <c r="P34" s="57"/>
      <c r="Q34" s="57"/>
      <c r="AG34" s="277">
        <v>37530</v>
      </c>
      <c r="AH34" s="70">
        <v>9.999600000000001</v>
      </c>
    </row>
    <row r="35" spans="2:34" ht="10.5">
      <c r="B35" s="58" t="s">
        <v>56</v>
      </c>
      <c r="C35" s="48" t="s">
        <v>43</v>
      </c>
      <c r="D35" s="71">
        <v>2008</v>
      </c>
      <c r="E35" s="71">
        <v>2007</v>
      </c>
      <c r="F35" s="71">
        <v>2006</v>
      </c>
      <c r="G35" s="71">
        <v>2005</v>
      </c>
      <c r="H35" s="53">
        <v>2004</v>
      </c>
      <c r="I35" s="53">
        <v>2003</v>
      </c>
      <c r="J35" s="53">
        <v>2002</v>
      </c>
      <c r="K35" s="53">
        <v>2001</v>
      </c>
      <c r="L35" s="53">
        <v>2000</v>
      </c>
      <c r="M35" s="53">
        <v>1999</v>
      </c>
      <c r="N35" s="53">
        <v>1998</v>
      </c>
      <c r="O35" s="53">
        <v>1997</v>
      </c>
      <c r="P35" s="53">
        <v>1996</v>
      </c>
      <c r="Q35" s="50"/>
      <c r="AG35" s="277">
        <v>37561</v>
      </c>
      <c r="AH35" s="70">
        <v>9.999600000000001</v>
      </c>
    </row>
    <row r="36" spans="2:34" ht="10.5">
      <c r="B36" s="58"/>
      <c r="C36" s="54" t="s">
        <v>44</v>
      </c>
      <c r="D36" s="54">
        <v>6.25</v>
      </c>
      <c r="E36" s="54">
        <v>6.5</v>
      </c>
      <c r="F36" s="54">
        <v>9</v>
      </c>
      <c r="G36" s="55">
        <v>9.75</v>
      </c>
      <c r="H36" s="55">
        <f aca="true" t="shared" si="29" ref="H36:P36">H65*1200</f>
        <v>9.999600000000001</v>
      </c>
      <c r="I36" s="55">
        <f t="shared" si="29"/>
        <v>11.000399999999999</v>
      </c>
      <c r="J36" s="55">
        <f t="shared" si="29"/>
        <v>9.999600000000001</v>
      </c>
      <c r="K36" s="55">
        <f t="shared" si="29"/>
        <v>9.2496</v>
      </c>
      <c r="L36" s="55">
        <f t="shared" si="29"/>
        <v>12</v>
      </c>
      <c r="M36" s="55">
        <f t="shared" si="29"/>
        <v>12.84</v>
      </c>
      <c r="N36" s="55">
        <f t="shared" si="29"/>
        <v>9.8904</v>
      </c>
      <c r="O36" s="55">
        <f t="shared" si="29"/>
        <v>11.0196</v>
      </c>
      <c r="P36" s="55">
        <f t="shared" si="29"/>
        <v>17.7204</v>
      </c>
      <c r="Q36" s="52"/>
      <c r="AG36" s="277">
        <v>37591</v>
      </c>
      <c r="AH36" s="70">
        <v>9.999600000000001</v>
      </c>
    </row>
    <row r="37" spans="2:34" ht="10.5">
      <c r="B37" s="59"/>
      <c r="C37" s="54" t="s">
        <v>45</v>
      </c>
      <c r="D37" s="54">
        <v>6.25</v>
      </c>
      <c r="E37" s="54">
        <v>6.5</v>
      </c>
      <c r="F37" s="54">
        <v>9</v>
      </c>
      <c r="G37" s="55">
        <v>9.75</v>
      </c>
      <c r="H37" s="55">
        <f aca="true" t="shared" si="30" ref="H37:P37">H66*1200</f>
        <v>9.999600000000001</v>
      </c>
      <c r="I37" s="55">
        <f t="shared" si="30"/>
        <v>11.000399999999999</v>
      </c>
      <c r="J37" s="55">
        <f t="shared" si="30"/>
        <v>9.999600000000001</v>
      </c>
      <c r="K37" s="55">
        <f t="shared" si="30"/>
        <v>9.2496</v>
      </c>
      <c r="L37" s="55">
        <f t="shared" si="30"/>
        <v>12</v>
      </c>
      <c r="M37" s="55">
        <f t="shared" si="30"/>
        <v>12.84</v>
      </c>
      <c r="N37" s="55">
        <f t="shared" si="30"/>
        <v>9.8904</v>
      </c>
      <c r="O37" s="55">
        <f t="shared" si="30"/>
        <v>11.0196</v>
      </c>
      <c r="P37" s="55">
        <f t="shared" si="30"/>
        <v>17.7204</v>
      </c>
      <c r="Q37" s="52"/>
      <c r="AG37" s="277">
        <v>37622</v>
      </c>
      <c r="AH37" s="70">
        <v>11.000399999999999</v>
      </c>
    </row>
    <row r="38" spans="2:34" ht="10.5">
      <c r="B38" s="59"/>
      <c r="C38" s="54" t="s">
        <v>46</v>
      </c>
      <c r="D38" s="54">
        <v>6.25</v>
      </c>
      <c r="E38" s="54">
        <v>6.5</v>
      </c>
      <c r="F38" s="54">
        <v>9</v>
      </c>
      <c r="G38" s="55">
        <v>9.75</v>
      </c>
      <c r="H38" s="55">
        <f aca="true" t="shared" si="31" ref="H38:P38">H67*1200</f>
        <v>9.999600000000001</v>
      </c>
      <c r="I38" s="55">
        <f t="shared" si="31"/>
        <v>11.000399999999999</v>
      </c>
      <c r="J38" s="55">
        <f t="shared" si="31"/>
        <v>9.999600000000001</v>
      </c>
      <c r="K38" s="55">
        <f t="shared" si="31"/>
        <v>9.2496</v>
      </c>
      <c r="L38" s="55">
        <f t="shared" si="31"/>
        <v>12</v>
      </c>
      <c r="M38" s="55">
        <f t="shared" si="31"/>
        <v>12.84</v>
      </c>
      <c r="N38" s="55">
        <f t="shared" si="31"/>
        <v>11.7696</v>
      </c>
      <c r="O38" s="55">
        <f t="shared" si="31"/>
        <v>10.3296</v>
      </c>
      <c r="P38" s="55">
        <f t="shared" si="31"/>
        <v>18.3396</v>
      </c>
      <c r="Q38" s="52"/>
      <c r="AG38" s="277">
        <v>37653</v>
      </c>
      <c r="AH38" s="70">
        <v>11.000399999999999</v>
      </c>
    </row>
    <row r="39" spans="2:34" ht="10.5">
      <c r="B39" s="59"/>
      <c r="C39" s="54" t="s">
        <v>47</v>
      </c>
      <c r="D39" s="54"/>
      <c r="E39" s="54">
        <v>6.5</v>
      </c>
      <c r="F39" s="54">
        <v>8.15</v>
      </c>
      <c r="G39" s="55">
        <v>9.75</v>
      </c>
      <c r="H39" s="55">
        <f aca="true" t="shared" si="32" ref="H39:P39">H68*1200</f>
        <v>9.75</v>
      </c>
      <c r="I39" s="55">
        <f t="shared" si="32"/>
        <v>12</v>
      </c>
      <c r="J39" s="55">
        <f t="shared" si="32"/>
        <v>9.5004</v>
      </c>
      <c r="K39" s="55">
        <f t="shared" si="32"/>
        <v>9.2496</v>
      </c>
      <c r="L39" s="55">
        <f t="shared" si="32"/>
        <v>11.000399999999999</v>
      </c>
      <c r="M39" s="55">
        <f t="shared" si="32"/>
        <v>13.4796</v>
      </c>
      <c r="N39" s="55">
        <f t="shared" si="32"/>
        <v>11.7696</v>
      </c>
      <c r="O39" s="55">
        <f t="shared" si="32"/>
        <v>10.3296</v>
      </c>
      <c r="P39" s="55">
        <f t="shared" si="32"/>
        <v>18.3396</v>
      </c>
      <c r="Q39" s="52"/>
      <c r="AG39" s="277">
        <v>37681</v>
      </c>
      <c r="AH39" s="70">
        <v>11.000399999999999</v>
      </c>
    </row>
    <row r="40" spans="2:34" ht="10.5">
      <c r="B40" s="59"/>
      <c r="C40" s="54" t="s">
        <v>48</v>
      </c>
      <c r="D40" s="54"/>
      <c r="E40" s="54">
        <v>6.5</v>
      </c>
      <c r="F40" s="54">
        <v>8.15</v>
      </c>
      <c r="G40" s="55">
        <v>9.75</v>
      </c>
      <c r="H40" s="55">
        <v>9.75</v>
      </c>
      <c r="I40" s="55">
        <f aca="true" t="shared" si="33" ref="I40:P40">I69*1200</f>
        <v>12</v>
      </c>
      <c r="J40" s="55">
        <f t="shared" si="33"/>
        <v>9.5004</v>
      </c>
      <c r="K40" s="55">
        <f t="shared" si="33"/>
        <v>9.2496</v>
      </c>
      <c r="L40" s="55">
        <f t="shared" si="33"/>
        <v>11.000399999999999</v>
      </c>
      <c r="M40" s="55">
        <f t="shared" si="33"/>
        <v>13.4796</v>
      </c>
      <c r="N40" s="55">
        <f t="shared" si="33"/>
        <v>11.7696</v>
      </c>
      <c r="O40" s="55">
        <f t="shared" si="33"/>
        <v>10.3296</v>
      </c>
      <c r="P40" s="55">
        <f t="shared" si="33"/>
        <v>18.3396</v>
      </c>
      <c r="Q40" s="52"/>
      <c r="AG40" s="277">
        <v>37712</v>
      </c>
      <c r="AH40" s="70">
        <v>12</v>
      </c>
    </row>
    <row r="41" spans="2:34" ht="10.5">
      <c r="B41" s="59"/>
      <c r="C41" s="54" t="s">
        <v>49</v>
      </c>
      <c r="D41" s="54"/>
      <c r="E41" s="54">
        <v>6.5</v>
      </c>
      <c r="F41" s="54">
        <v>8.15</v>
      </c>
      <c r="G41" s="55">
        <v>9.75</v>
      </c>
      <c r="H41" s="55">
        <v>9.75</v>
      </c>
      <c r="I41" s="55">
        <f aca="true" t="shared" si="34" ref="I41:P41">I70*1200</f>
        <v>12</v>
      </c>
      <c r="J41" s="55">
        <f t="shared" si="34"/>
        <v>9.5004</v>
      </c>
      <c r="K41" s="55">
        <f t="shared" si="34"/>
        <v>9.2496</v>
      </c>
      <c r="L41" s="55">
        <f t="shared" si="34"/>
        <v>11.000399999999999</v>
      </c>
      <c r="M41" s="55">
        <f t="shared" si="34"/>
        <v>13.4796</v>
      </c>
      <c r="N41" s="55">
        <f t="shared" si="34"/>
        <v>10.6296</v>
      </c>
      <c r="O41" s="55">
        <f t="shared" si="34"/>
        <v>10.1496</v>
      </c>
      <c r="P41" s="55">
        <f t="shared" si="34"/>
        <v>15.4404</v>
      </c>
      <c r="Q41" s="52"/>
      <c r="AG41" s="277">
        <v>37742</v>
      </c>
      <c r="AH41" s="70">
        <v>12</v>
      </c>
    </row>
    <row r="42" spans="2:34" ht="10.5">
      <c r="B42" s="59"/>
      <c r="C42" s="54" t="s">
        <v>50</v>
      </c>
      <c r="D42" s="54"/>
      <c r="E42" s="54">
        <v>6.25</v>
      </c>
      <c r="F42" s="54">
        <v>7.5</v>
      </c>
      <c r="G42" s="55">
        <v>9.75</v>
      </c>
      <c r="H42" s="55">
        <v>9.75</v>
      </c>
      <c r="I42" s="55">
        <f aca="true" t="shared" si="35" ref="I42:P47">I71*1200</f>
        <v>12</v>
      </c>
      <c r="J42" s="55">
        <f t="shared" si="35"/>
        <v>9.999600000000001</v>
      </c>
      <c r="K42" s="55">
        <f t="shared" si="35"/>
        <v>9.5004</v>
      </c>
      <c r="L42" s="55">
        <f t="shared" si="35"/>
        <v>10.250399999999999</v>
      </c>
      <c r="M42" s="55">
        <f t="shared" si="35"/>
        <v>14.0496</v>
      </c>
      <c r="N42" s="55">
        <f t="shared" si="35"/>
        <v>10.6296</v>
      </c>
      <c r="O42" s="55">
        <f t="shared" si="35"/>
        <v>10.1496</v>
      </c>
      <c r="P42" s="55">
        <f t="shared" si="35"/>
        <v>15.4404</v>
      </c>
      <c r="Q42" s="52"/>
      <c r="AG42" s="277">
        <v>37773</v>
      </c>
      <c r="AH42" s="70">
        <v>12</v>
      </c>
    </row>
    <row r="43" spans="2:34" ht="10.5">
      <c r="B43" s="59"/>
      <c r="C43" s="54" t="s">
        <v>51</v>
      </c>
      <c r="D43" s="54"/>
      <c r="E43" s="54">
        <v>6.25</v>
      </c>
      <c r="F43" s="54">
        <v>7.5</v>
      </c>
      <c r="G43" s="55">
        <v>9.75</v>
      </c>
      <c r="H43" s="55">
        <v>9.75</v>
      </c>
      <c r="I43" s="55">
        <f t="shared" si="35"/>
        <v>12</v>
      </c>
      <c r="J43" s="55">
        <f t="shared" si="35"/>
        <v>9.999600000000001</v>
      </c>
      <c r="K43" s="55">
        <f t="shared" si="35"/>
        <v>9.5004</v>
      </c>
      <c r="L43" s="55">
        <f t="shared" si="35"/>
        <v>10.250399999999999</v>
      </c>
      <c r="M43" s="55">
        <f t="shared" si="35"/>
        <v>14.0496</v>
      </c>
      <c r="N43" s="55">
        <f t="shared" si="35"/>
        <v>10.6296</v>
      </c>
      <c r="O43" s="55">
        <f t="shared" si="35"/>
        <v>10.1496</v>
      </c>
      <c r="P43" s="55">
        <f t="shared" si="35"/>
        <v>15.4404</v>
      </c>
      <c r="Q43" s="52"/>
      <c r="AG43" s="277">
        <v>37803</v>
      </c>
      <c r="AH43" s="70">
        <v>12</v>
      </c>
    </row>
    <row r="44" spans="2:34" ht="10.5">
      <c r="B44" s="59"/>
      <c r="C44" s="54" t="s">
        <v>52</v>
      </c>
      <c r="D44" s="54"/>
      <c r="E44" s="54">
        <v>6.25</v>
      </c>
      <c r="F44" s="54">
        <v>7.5</v>
      </c>
      <c r="G44" s="55">
        <v>9.75</v>
      </c>
      <c r="H44" s="55">
        <v>9.75</v>
      </c>
      <c r="I44" s="55">
        <f t="shared" si="35"/>
        <v>12</v>
      </c>
      <c r="J44" s="55">
        <f t="shared" si="35"/>
        <v>9.999600000000001</v>
      </c>
      <c r="K44" s="55">
        <f t="shared" si="35"/>
        <v>9.5004</v>
      </c>
      <c r="L44" s="55">
        <f t="shared" si="35"/>
        <v>10.250399999999999</v>
      </c>
      <c r="M44" s="55">
        <f t="shared" si="35"/>
        <v>14.0496</v>
      </c>
      <c r="N44" s="55">
        <f t="shared" si="35"/>
        <v>11.6796</v>
      </c>
      <c r="O44" s="55">
        <f t="shared" si="35"/>
        <v>9.3996</v>
      </c>
      <c r="P44" s="55">
        <f t="shared" si="35"/>
        <v>14.97</v>
      </c>
      <c r="Q44" s="52"/>
      <c r="AG44" s="277">
        <v>37834</v>
      </c>
      <c r="AH44" s="70">
        <v>12</v>
      </c>
    </row>
    <row r="45" spans="2:34" ht="10.5">
      <c r="B45" s="59"/>
      <c r="C45" s="54" t="s">
        <v>53</v>
      </c>
      <c r="D45" s="54"/>
      <c r="E45" s="54">
        <v>6.25</v>
      </c>
      <c r="F45" s="54">
        <v>6.85</v>
      </c>
      <c r="G45" s="55">
        <v>9.75</v>
      </c>
      <c r="H45" s="55">
        <v>9.75</v>
      </c>
      <c r="I45" s="55">
        <f t="shared" si="35"/>
        <v>11.000399999999999</v>
      </c>
      <c r="J45" s="55">
        <f t="shared" si="35"/>
        <v>9.999600000000001</v>
      </c>
      <c r="K45" s="55">
        <f t="shared" si="35"/>
        <v>9.999600000000001</v>
      </c>
      <c r="L45" s="55">
        <f t="shared" si="35"/>
        <v>9.75</v>
      </c>
      <c r="M45" s="55">
        <f t="shared" si="35"/>
        <v>12.500399999999999</v>
      </c>
      <c r="N45" s="55">
        <f t="shared" si="35"/>
        <v>11.6796</v>
      </c>
      <c r="O45" s="55">
        <f t="shared" si="35"/>
        <v>9.3996</v>
      </c>
      <c r="P45" s="55">
        <f t="shared" si="35"/>
        <v>14.97</v>
      </c>
      <c r="Q45" s="52"/>
      <c r="AG45" s="277">
        <v>37865</v>
      </c>
      <c r="AH45" s="70">
        <v>12</v>
      </c>
    </row>
    <row r="46" spans="2:34" ht="10.5">
      <c r="B46" s="59"/>
      <c r="C46" s="54" t="s">
        <v>54</v>
      </c>
      <c r="D46" s="54"/>
      <c r="E46" s="54">
        <v>6.25</v>
      </c>
      <c r="F46" s="54">
        <v>6.85</v>
      </c>
      <c r="G46" s="55">
        <v>9.75</v>
      </c>
      <c r="H46" s="55">
        <v>9.75</v>
      </c>
      <c r="I46" s="55">
        <f t="shared" si="35"/>
        <v>11.000399999999999</v>
      </c>
      <c r="J46" s="55">
        <f t="shared" si="35"/>
        <v>9.999600000000001</v>
      </c>
      <c r="K46" s="55">
        <f t="shared" si="35"/>
        <v>9.999600000000001</v>
      </c>
      <c r="L46" s="55">
        <f t="shared" si="35"/>
        <v>9.75</v>
      </c>
      <c r="M46" s="55">
        <f t="shared" si="35"/>
        <v>12.500399999999999</v>
      </c>
      <c r="N46" s="55">
        <f t="shared" si="35"/>
        <v>11.6796</v>
      </c>
      <c r="O46" s="55">
        <f t="shared" si="35"/>
        <v>9.3996</v>
      </c>
      <c r="P46" s="55">
        <f t="shared" si="35"/>
        <v>14.97</v>
      </c>
      <c r="Q46" s="52"/>
      <c r="AG46" s="277">
        <v>37895</v>
      </c>
      <c r="AH46" s="70">
        <v>11.000399999999999</v>
      </c>
    </row>
    <row r="47" spans="2:34" ht="10.5">
      <c r="B47" s="59"/>
      <c r="C47" s="54" t="s">
        <v>55</v>
      </c>
      <c r="D47" s="54"/>
      <c r="E47" s="54">
        <v>6.25</v>
      </c>
      <c r="F47" s="54">
        <v>6.85</v>
      </c>
      <c r="G47" s="55">
        <v>9.75</v>
      </c>
      <c r="H47" s="55">
        <v>9.75</v>
      </c>
      <c r="I47" s="55">
        <f t="shared" si="35"/>
        <v>11.000399999999999</v>
      </c>
      <c r="J47" s="55">
        <f t="shared" si="35"/>
        <v>9.999600000000001</v>
      </c>
      <c r="K47" s="55">
        <f t="shared" si="35"/>
        <v>9.999600000000001</v>
      </c>
      <c r="L47" s="55">
        <f t="shared" si="35"/>
        <v>9.75</v>
      </c>
      <c r="M47" s="55">
        <f t="shared" si="35"/>
        <v>12.500399999999999</v>
      </c>
      <c r="N47" s="55">
        <f t="shared" si="35"/>
        <v>18.06</v>
      </c>
      <c r="O47" s="55">
        <f t="shared" si="35"/>
        <v>9.8904</v>
      </c>
      <c r="P47" s="55">
        <f t="shared" si="35"/>
        <v>11.0196</v>
      </c>
      <c r="Q47" s="52"/>
      <c r="AG47" s="277">
        <v>37926</v>
      </c>
      <c r="AH47" s="70">
        <v>11.000399999999999</v>
      </c>
    </row>
    <row r="48" spans="5:34" ht="10.5">
      <c r="E48" s="60">
        <f>AVERAGE(E36:E47)</f>
        <v>6.375</v>
      </c>
      <c r="F48" s="60">
        <f>AVERAGE(F36:F47)</f>
        <v>7.874999999999997</v>
      </c>
      <c r="G48" s="60">
        <f aca="true" t="shared" si="36" ref="G48:P48">AVERAGE(G36:G47)</f>
        <v>9.75</v>
      </c>
      <c r="H48" s="60">
        <f t="shared" si="36"/>
        <v>9.8124</v>
      </c>
      <c r="I48" s="60">
        <f t="shared" si="36"/>
        <v>11.5002</v>
      </c>
      <c r="J48" s="60">
        <f t="shared" si="36"/>
        <v>9.8748</v>
      </c>
      <c r="K48" s="60">
        <f t="shared" si="36"/>
        <v>9.4998</v>
      </c>
      <c r="L48" s="60">
        <f t="shared" si="36"/>
        <v>10.7502</v>
      </c>
      <c r="M48" s="60">
        <f t="shared" si="36"/>
        <v>13.217400000000003</v>
      </c>
      <c r="N48" s="60">
        <f t="shared" si="36"/>
        <v>11.673099999999998</v>
      </c>
      <c r="O48" s="60">
        <f t="shared" si="36"/>
        <v>10.130499999999998</v>
      </c>
      <c r="P48" s="60">
        <f t="shared" si="36"/>
        <v>16.0592</v>
      </c>
      <c r="Q48" s="70">
        <f>AVERAGE(G48:P48)</f>
        <v>11.22676</v>
      </c>
      <c r="AG48" s="277">
        <v>37956</v>
      </c>
      <c r="AH48" s="70">
        <v>11.000399999999999</v>
      </c>
    </row>
    <row r="49" spans="8:34" ht="10.5">
      <c r="H49" s="55"/>
      <c r="I49" s="55"/>
      <c r="J49" s="55"/>
      <c r="K49" s="55"/>
      <c r="L49" s="55"/>
      <c r="M49" s="55"/>
      <c r="N49" s="55"/>
      <c r="O49" s="55"/>
      <c r="P49" s="55"/>
      <c r="AG49" s="277">
        <v>38047</v>
      </c>
      <c r="AH49" s="70">
        <v>9.999600000000001</v>
      </c>
    </row>
    <row r="50" spans="2:34" ht="10.5">
      <c r="B50" s="59" t="s">
        <v>58</v>
      </c>
      <c r="C50" s="48" t="s">
        <v>43</v>
      </c>
      <c r="D50" s="48"/>
      <c r="E50" s="48"/>
      <c r="F50" s="48"/>
      <c r="G50" s="48"/>
      <c r="H50" s="53">
        <v>2004</v>
      </c>
      <c r="I50" s="53">
        <v>2003</v>
      </c>
      <c r="J50" s="53">
        <v>2002</v>
      </c>
      <c r="K50" s="53">
        <v>2001</v>
      </c>
      <c r="L50" s="53">
        <v>2000</v>
      </c>
      <c r="M50" s="53">
        <v>1999</v>
      </c>
      <c r="N50" s="53">
        <v>1998</v>
      </c>
      <c r="O50" s="53">
        <v>1997</v>
      </c>
      <c r="P50" s="53">
        <v>1996</v>
      </c>
      <c r="AG50" s="277">
        <v>38078</v>
      </c>
      <c r="AH50" s="70">
        <v>9.75</v>
      </c>
    </row>
    <row r="51" spans="2:34" ht="10.5">
      <c r="B51" s="59"/>
      <c r="C51" s="54" t="s">
        <v>44</v>
      </c>
      <c r="D51" s="54"/>
      <c r="E51" s="54"/>
      <c r="F51" s="54"/>
      <c r="G51" s="54"/>
      <c r="H51" s="55">
        <f aca="true" t="shared" si="37" ref="H51:P51">H36-H20</f>
        <v>3.029600000000001</v>
      </c>
      <c r="I51" s="55">
        <f t="shared" si="37"/>
        <v>-13.889599999999994</v>
      </c>
      <c r="J51" s="55">
        <f t="shared" si="37"/>
        <v>0.339599999999999</v>
      </c>
      <c r="K51" s="55">
        <f t="shared" si="37"/>
        <v>0.31959999999999944</v>
      </c>
      <c r="L51" s="55">
        <f t="shared" si="37"/>
        <v>-6.920000000000002</v>
      </c>
      <c r="M51" s="55">
        <f t="shared" si="37"/>
        <v>11.18</v>
      </c>
      <c r="N51" s="55">
        <f t="shared" si="37"/>
        <v>3.210400000000001</v>
      </c>
      <c r="O51" s="55">
        <f t="shared" si="37"/>
        <v>2.1395999999999997</v>
      </c>
      <c r="P51" s="55">
        <f t="shared" si="37"/>
        <v>15.990400000000001</v>
      </c>
      <c r="AG51" s="277">
        <v>38108</v>
      </c>
      <c r="AH51" s="70">
        <v>9.75</v>
      </c>
    </row>
    <row r="52" spans="2:34" ht="10.5">
      <c r="B52" s="59"/>
      <c r="C52" s="54" t="s">
        <v>45</v>
      </c>
      <c r="D52" s="54"/>
      <c r="E52" s="54"/>
      <c r="F52" s="54"/>
      <c r="G52" s="54"/>
      <c r="H52" s="55">
        <f aca="true" t="shared" si="38" ref="H52:P52">H37-H21</f>
        <v>4.6196</v>
      </c>
      <c r="I52" s="55">
        <f t="shared" si="38"/>
        <v>-16.109599999999997</v>
      </c>
      <c r="J52" s="55">
        <f t="shared" si="38"/>
        <v>0.5095999999999989</v>
      </c>
      <c r="K52" s="55">
        <f t="shared" si="38"/>
        <v>0.4395999999999969</v>
      </c>
      <c r="L52" s="55">
        <f t="shared" si="38"/>
        <v>-3.66</v>
      </c>
      <c r="M52" s="55">
        <f t="shared" si="38"/>
        <v>7.75</v>
      </c>
      <c r="N52" s="55">
        <f t="shared" si="38"/>
        <v>3.4604</v>
      </c>
      <c r="O52" s="55">
        <f t="shared" si="38"/>
        <v>2.679599999999999</v>
      </c>
      <c r="P52" s="55">
        <f t="shared" si="38"/>
        <v>15.020400000000002</v>
      </c>
      <c r="AG52" s="277">
        <v>38139</v>
      </c>
      <c r="AH52" s="70">
        <v>9.75</v>
      </c>
    </row>
    <row r="53" spans="2:34" ht="10.5">
      <c r="B53" s="59"/>
      <c r="C53" s="54" t="s">
        <v>46</v>
      </c>
      <c r="D53" s="54"/>
      <c r="E53" s="54"/>
      <c r="F53" s="54"/>
      <c r="G53" s="54"/>
      <c r="H53" s="55">
        <f aca="true" t="shared" si="39" ref="H53:P53">H38-H22</f>
        <v>5.019600000000001</v>
      </c>
      <c r="I53" s="55">
        <f t="shared" si="39"/>
        <v>-17.549599999999998</v>
      </c>
      <c r="J53" s="55">
        <f t="shared" si="39"/>
        <v>0.9796000000000014</v>
      </c>
      <c r="K53" s="55">
        <f t="shared" si="39"/>
        <v>0.029599999999998516</v>
      </c>
      <c r="L53" s="55">
        <f t="shared" si="39"/>
        <v>-0.9800000000000022</v>
      </c>
      <c r="M53" s="55">
        <f t="shared" si="39"/>
        <v>5.11</v>
      </c>
      <c r="N53" s="55">
        <f t="shared" si="39"/>
        <v>6.299600000000001</v>
      </c>
      <c r="O53" s="55">
        <f t="shared" si="39"/>
        <v>1.2395999999999994</v>
      </c>
      <c r="P53" s="55">
        <f t="shared" si="39"/>
        <v>15.239600000000001</v>
      </c>
      <c r="AG53" s="277">
        <v>38169</v>
      </c>
      <c r="AH53" s="70">
        <v>9.75</v>
      </c>
    </row>
    <row r="54" spans="2:34" ht="10.5">
      <c r="B54" s="59"/>
      <c r="C54" s="54" t="s">
        <v>47</v>
      </c>
      <c r="D54" s="54"/>
      <c r="E54" s="54"/>
      <c r="F54" s="54"/>
      <c r="G54" s="54"/>
      <c r="H54" s="55">
        <f aca="true" t="shared" si="40" ref="H54:P54">H39-H23</f>
        <v>4.48</v>
      </c>
      <c r="I54" s="55">
        <f t="shared" si="40"/>
        <v>-16.91</v>
      </c>
      <c r="J54" s="55">
        <f t="shared" si="40"/>
        <v>0.9204000000000008</v>
      </c>
      <c r="K54" s="55">
        <f t="shared" si="40"/>
        <v>-0.7404000000000011</v>
      </c>
      <c r="L54" s="55">
        <f t="shared" si="40"/>
        <v>-1.4996000000000027</v>
      </c>
      <c r="M54" s="55">
        <f t="shared" si="40"/>
        <v>5.169600000000001</v>
      </c>
      <c r="N54" s="55">
        <f t="shared" si="40"/>
        <v>6.849600000000001</v>
      </c>
      <c r="O54" s="55">
        <f t="shared" si="40"/>
        <v>0.8795999999999982</v>
      </c>
      <c r="P54" s="55">
        <f t="shared" si="40"/>
        <v>14.9196</v>
      </c>
      <c r="AG54" s="277">
        <v>38200</v>
      </c>
      <c r="AH54" s="70">
        <v>9.75</v>
      </c>
    </row>
    <row r="55" spans="2:34" ht="10.5">
      <c r="B55" s="59"/>
      <c r="C55" s="54" t="s">
        <v>48</v>
      </c>
      <c r="D55" s="54"/>
      <c r="E55" s="54"/>
      <c r="F55" s="54"/>
      <c r="G55" s="54"/>
      <c r="H55" s="55">
        <f aca="true" t="shared" si="41" ref="H55:P55">H40-H24</f>
        <v>2.91</v>
      </c>
      <c r="I55" s="55">
        <f t="shared" si="41"/>
        <v>-15.82</v>
      </c>
      <c r="J55" s="55">
        <f t="shared" si="41"/>
        <v>0.9504000000000001</v>
      </c>
      <c r="K55" s="55">
        <f t="shared" si="41"/>
        <v>-1.2904</v>
      </c>
      <c r="L55" s="55">
        <f t="shared" si="41"/>
        <v>-2.0996000000000006</v>
      </c>
      <c r="M55" s="55">
        <f t="shared" si="41"/>
        <v>5.5996000000000015</v>
      </c>
      <c r="N55" s="55">
        <f t="shared" si="41"/>
        <v>6.9196</v>
      </c>
      <c r="O55" s="55">
        <f t="shared" si="41"/>
        <v>2.219599999999998</v>
      </c>
      <c r="P55" s="55">
        <f t="shared" si="41"/>
        <v>13.3696</v>
      </c>
      <c r="AG55" s="277">
        <v>38231</v>
      </c>
      <c r="AH55" s="70">
        <v>9.75</v>
      </c>
    </row>
    <row r="56" spans="2:34" ht="10.5">
      <c r="B56" s="59"/>
      <c r="C56" s="54" t="s">
        <v>49</v>
      </c>
      <c r="D56" s="54"/>
      <c r="E56" s="54"/>
      <c r="F56" s="54"/>
      <c r="G56" s="54"/>
      <c r="H56" s="59"/>
      <c r="I56" s="55">
        <f aca="true" t="shared" si="42" ref="I56:P62">I41-I25</f>
        <v>-13.280000000000001</v>
      </c>
      <c r="J56" s="55">
        <f t="shared" si="42"/>
        <v>0.3904000000000014</v>
      </c>
      <c r="K56" s="55">
        <f t="shared" si="42"/>
        <v>-1.4204000000000008</v>
      </c>
      <c r="L56" s="55">
        <f t="shared" si="42"/>
        <v>-2.589600000000001</v>
      </c>
      <c r="M56" s="55">
        <f t="shared" si="42"/>
        <v>5.619600000000001</v>
      </c>
      <c r="N56" s="55">
        <f t="shared" si="42"/>
        <v>6.1396</v>
      </c>
      <c r="O56" s="55">
        <f t="shared" si="42"/>
        <v>2.3195999999999977</v>
      </c>
      <c r="P56" s="55">
        <f t="shared" si="42"/>
        <v>9.4504</v>
      </c>
      <c r="AG56" s="277">
        <v>38261</v>
      </c>
      <c r="AH56" s="70">
        <v>9.75</v>
      </c>
    </row>
    <row r="57" spans="2:34" ht="10.5">
      <c r="B57" s="59"/>
      <c r="C57" s="54" t="s">
        <v>50</v>
      </c>
      <c r="D57" s="54"/>
      <c r="E57" s="54"/>
      <c r="F57" s="54"/>
      <c r="G57" s="54"/>
      <c r="H57" s="59"/>
      <c r="I57" s="55">
        <f t="shared" si="42"/>
        <v>-10.91</v>
      </c>
      <c r="J57" s="55">
        <f t="shared" si="42"/>
        <v>0.41960000000000264</v>
      </c>
      <c r="K57" s="55">
        <f t="shared" si="42"/>
        <v>-1.0795999999999992</v>
      </c>
      <c r="L57" s="55">
        <f t="shared" si="42"/>
        <v>-3.3596000000000004</v>
      </c>
      <c r="M57" s="55">
        <f t="shared" si="42"/>
        <v>4.4696</v>
      </c>
      <c r="N57" s="55">
        <f t="shared" si="42"/>
        <v>6.3995999999999995</v>
      </c>
      <c r="O57" s="55">
        <f t="shared" si="42"/>
        <v>3.5795999999999983</v>
      </c>
      <c r="P57" s="55">
        <f t="shared" si="42"/>
        <v>8.1004</v>
      </c>
      <c r="AG57" s="277">
        <v>38292</v>
      </c>
      <c r="AH57" s="70">
        <v>9.75</v>
      </c>
    </row>
    <row r="58" spans="2:34" ht="10.5">
      <c r="B58" s="59"/>
      <c r="C58" s="54" t="s">
        <v>51</v>
      </c>
      <c r="D58" s="54"/>
      <c r="E58" s="54"/>
      <c r="F58" s="54"/>
      <c r="G58" s="54"/>
      <c r="H58" s="59"/>
      <c r="I58" s="55">
        <f t="shared" si="42"/>
        <v>-8.969999999999999</v>
      </c>
      <c r="J58" s="55">
        <f t="shared" si="42"/>
        <v>-0.5204000000000004</v>
      </c>
      <c r="K58" s="55">
        <f t="shared" si="42"/>
        <v>-0.06959999999999944</v>
      </c>
      <c r="L58" s="55">
        <f t="shared" si="42"/>
        <v>-4.1896</v>
      </c>
      <c r="M58" s="55">
        <f t="shared" si="42"/>
        <v>2.749600000000001</v>
      </c>
      <c r="N58" s="55">
        <f t="shared" si="42"/>
        <v>6.6495999999999995</v>
      </c>
      <c r="O58" s="55">
        <f t="shared" si="42"/>
        <v>3.7695999999999987</v>
      </c>
      <c r="P58" s="55">
        <f t="shared" si="42"/>
        <v>7.8204</v>
      </c>
      <c r="AG58" s="277">
        <v>38322</v>
      </c>
      <c r="AH58" s="70">
        <v>9.75</v>
      </c>
    </row>
    <row r="59" spans="2:34" ht="10.5">
      <c r="B59" s="59"/>
      <c r="C59" s="54" t="s">
        <v>52</v>
      </c>
      <c r="D59" s="54"/>
      <c r="E59" s="54"/>
      <c r="F59" s="54"/>
      <c r="G59" s="54"/>
      <c r="H59" s="59"/>
      <c r="I59" s="55">
        <f t="shared" si="42"/>
        <v>-7.75</v>
      </c>
      <c r="J59" s="55">
        <f t="shared" si="42"/>
        <v>-2.6104000000000003</v>
      </c>
      <c r="K59" s="55">
        <f t="shared" si="42"/>
        <v>0.7804000000000002</v>
      </c>
      <c r="L59" s="55">
        <f t="shared" si="42"/>
        <v>-3.8996000000000013</v>
      </c>
      <c r="M59" s="55">
        <f t="shared" si="42"/>
        <v>1.2196000000000016</v>
      </c>
      <c r="N59" s="55">
        <f t="shared" si="42"/>
        <v>8.2596</v>
      </c>
      <c r="O59" s="55">
        <f t="shared" si="42"/>
        <v>2.639599999999998</v>
      </c>
      <c r="P59" s="55">
        <f t="shared" si="42"/>
        <v>7.25</v>
      </c>
      <c r="AG59" s="277">
        <v>38353</v>
      </c>
      <c r="AH59" s="70">
        <v>9.75</v>
      </c>
    </row>
    <row r="60" spans="2:34" ht="10.5">
      <c r="B60" s="59"/>
      <c r="C60" s="54" t="s">
        <v>53</v>
      </c>
      <c r="D60" s="54"/>
      <c r="E60" s="54"/>
      <c r="F60" s="54"/>
      <c r="G60" s="54"/>
      <c r="H60" s="59"/>
      <c r="I60" s="55">
        <f t="shared" si="42"/>
        <v>-5.259599999999999</v>
      </c>
      <c r="J60" s="55">
        <f t="shared" si="42"/>
        <v>-5.3004</v>
      </c>
      <c r="K60" s="55">
        <f t="shared" si="42"/>
        <v>0.47960000000000136</v>
      </c>
      <c r="L60" s="55">
        <f t="shared" si="42"/>
        <v>-3.080000000000002</v>
      </c>
      <c r="M60" s="55">
        <f t="shared" si="42"/>
        <v>-1.9495999999999984</v>
      </c>
      <c r="N60" s="55">
        <f t="shared" si="42"/>
        <v>8.549600000000002</v>
      </c>
      <c r="O60" s="55">
        <f t="shared" si="42"/>
        <v>2.4595999999999982</v>
      </c>
      <c r="P60" s="55">
        <f t="shared" si="42"/>
        <v>7.06</v>
      </c>
      <c r="AG60" s="277">
        <v>38384</v>
      </c>
      <c r="AH60" s="70">
        <v>9.75</v>
      </c>
    </row>
    <row r="61" spans="2:34" ht="10.5">
      <c r="B61" s="59"/>
      <c r="C61" s="54" t="s">
        <v>54</v>
      </c>
      <c r="D61" s="54"/>
      <c r="E61" s="54"/>
      <c r="F61" s="54"/>
      <c r="G61" s="54"/>
      <c r="H61" s="59"/>
      <c r="I61" s="55">
        <f t="shared" si="42"/>
        <v>-0.5596000000000014</v>
      </c>
      <c r="J61" s="55">
        <f t="shared" si="42"/>
        <v>-9.3904</v>
      </c>
      <c r="K61" s="55">
        <f t="shared" si="42"/>
        <v>-0.33039999999999914</v>
      </c>
      <c r="L61" s="55">
        <f t="shared" si="42"/>
        <v>-0.9799999999999986</v>
      </c>
      <c r="M61" s="55">
        <f t="shared" si="42"/>
        <v>-4.659600000000001</v>
      </c>
      <c r="N61" s="55">
        <f t="shared" si="42"/>
        <v>9.5096</v>
      </c>
      <c r="O61" s="55">
        <f t="shared" si="42"/>
        <v>2.0195999999999996</v>
      </c>
      <c r="P61" s="55">
        <f t="shared" si="42"/>
        <v>6.860000000000001</v>
      </c>
      <c r="AG61" s="277">
        <v>38412</v>
      </c>
      <c r="AH61" s="70">
        <v>9.75</v>
      </c>
    </row>
    <row r="62" spans="2:34" ht="10.5">
      <c r="B62" s="59"/>
      <c r="C62" s="54" t="s">
        <v>55</v>
      </c>
      <c r="D62" s="54"/>
      <c r="E62" s="54"/>
      <c r="F62" s="54"/>
      <c r="G62" s="54"/>
      <c r="H62" s="59"/>
      <c r="I62" s="55">
        <f t="shared" si="42"/>
        <v>2.580399999999999</v>
      </c>
      <c r="J62" s="55">
        <f t="shared" si="42"/>
        <v>-12.920399999999994</v>
      </c>
      <c r="K62" s="55">
        <f t="shared" si="42"/>
        <v>0.079600000000001</v>
      </c>
      <c r="L62" s="55">
        <f t="shared" si="42"/>
        <v>0.1999999999999993</v>
      </c>
      <c r="M62" s="55">
        <f t="shared" si="42"/>
        <v>-6.0196000000000005</v>
      </c>
      <c r="N62" s="55">
        <f t="shared" si="42"/>
        <v>16.279999999999998</v>
      </c>
      <c r="O62" s="55">
        <f t="shared" si="42"/>
        <v>2.4003999999999994</v>
      </c>
      <c r="P62" s="55">
        <f t="shared" si="42"/>
        <v>2.179599999999999</v>
      </c>
      <c r="AG62" s="277">
        <v>38443</v>
      </c>
      <c r="AH62" s="70">
        <v>9.75</v>
      </c>
    </row>
    <row r="63" spans="33:34" ht="10.5">
      <c r="AG63" s="277">
        <v>38473</v>
      </c>
      <c r="AH63" s="70">
        <v>9.75</v>
      </c>
    </row>
    <row r="64" spans="2:34" ht="10.5">
      <c r="B64" s="58" t="s">
        <v>56</v>
      </c>
      <c r="C64" s="60" t="s">
        <v>57</v>
      </c>
      <c r="D64" s="60"/>
      <c r="E64" s="60"/>
      <c r="F64" s="60"/>
      <c r="G64" s="60"/>
      <c r="H64" s="53">
        <v>2004</v>
      </c>
      <c r="I64" s="53">
        <v>2003</v>
      </c>
      <c r="J64" s="53">
        <v>2002</v>
      </c>
      <c r="K64" s="53">
        <v>2001</v>
      </c>
      <c r="L64" s="53">
        <v>2000</v>
      </c>
      <c r="M64" s="53">
        <v>1999</v>
      </c>
      <c r="N64" s="53">
        <v>1998</v>
      </c>
      <c r="O64" s="53">
        <v>1997</v>
      </c>
      <c r="P64" s="53">
        <v>1996</v>
      </c>
      <c r="Q64" s="53">
        <v>1995</v>
      </c>
      <c r="AG64" s="277">
        <v>38504</v>
      </c>
      <c r="AH64" s="70">
        <v>9.75</v>
      </c>
    </row>
    <row r="65" spans="2:34" ht="10.5">
      <c r="B65" s="58"/>
      <c r="C65" s="54" t="s">
        <v>44</v>
      </c>
      <c r="D65" s="54"/>
      <c r="E65" s="54"/>
      <c r="F65" s="54"/>
      <c r="G65" s="54"/>
      <c r="H65" s="61">
        <v>0.008333</v>
      </c>
      <c r="I65" s="61">
        <v>0.009167</v>
      </c>
      <c r="J65" s="61">
        <v>0.008333</v>
      </c>
      <c r="K65" s="61">
        <v>0.007708</v>
      </c>
      <c r="L65" s="61">
        <v>0.01</v>
      </c>
      <c r="M65" s="61">
        <v>0.0107</v>
      </c>
      <c r="N65" s="61">
        <v>0.008242</v>
      </c>
      <c r="O65" s="61">
        <v>0.009183</v>
      </c>
      <c r="P65" s="61">
        <v>0.014767</v>
      </c>
      <c r="Q65" s="61">
        <v>0.021675</v>
      </c>
      <c r="AG65" s="277">
        <v>38534</v>
      </c>
      <c r="AH65" s="70">
        <v>9.75</v>
      </c>
    </row>
    <row r="66" spans="2:34" ht="10.5">
      <c r="B66" s="58"/>
      <c r="C66" s="54" t="s">
        <v>45</v>
      </c>
      <c r="D66" s="54"/>
      <c r="E66" s="54"/>
      <c r="F66" s="54"/>
      <c r="G66" s="54"/>
      <c r="H66" s="61">
        <v>0.008333</v>
      </c>
      <c r="I66" s="61">
        <v>0.009167</v>
      </c>
      <c r="J66" s="61">
        <v>0.008333</v>
      </c>
      <c r="K66" s="61">
        <v>0.007708</v>
      </c>
      <c r="L66" s="61">
        <v>0.01</v>
      </c>
      <c r="M66" s="61">
        <v>0.0107</v>
      </c>
      <c r="N66" s="61">
        <v>0.008242</v>
      </c>
      <c r="O66" s="61">
        <v>0.009183</v>
      </c>
      <c r="P66" s="61">
        <v>0.014767</v>
      </c>
      <c r="Q66" s="61">
        <v>0.021675</v>
      </c>
      <c r="AG66" s="277">
        <v>38565</v>
      </c>
      <c r="AH66" s="70">
        <v>9.75</v>
      </c>
    </row>
    <row r="67" spans="2:34" ht="10.5">
      <c r="B67" s="58"/>
      <c r="C67" s="54" t="s">
        <v>46</v>
      </c>
      <c r="D67" s="54"/>
      <c r="E67" s="54"/>
      <c r="F67" s="54"/>
      <c r="G67" s="54"/>
      <c r="H67" s="61">
        <v>0.008333</v>
      </c>
      <c r="I67" s="61">
        <v>0.009167</v>
      </c>
      <c r="J67" s="61">
        <v>0.008333</v>
      </c>
      <c r="K67" s="61">
        <v>0.007708</v>
      </c>
      <c r="L67" s="61">
        <v>0.01</v>
      </c>
      <c r="M67" s="61">
        <v>0.0107</v>
      </c>
      <c r="N67" s="61">
        <v>0.009808</v>
      </c>
      <c r="O67" s="61">
        <v>0.008608</v>
      </c>
      <c r="P67" s="61">
        <v>0.015283</v>
      </c>
      <c r="Q67" s="61">
        <v>0.019708</v>
      </c>
      <c r="AG67" s="277">
        <v>38596</v>
      </c>
      <c r="AH67" s="70">
        <v>9.75</v>
      </c>
    </row>
    <row r="68" spans="2:34" ht="10.5">
      <c r="B68" s="58"/>
      <c r="C68" s="54" t="s">
        <v>47</v>
      </c>
      <c r="D68" s="54"/>
      <c r="E68" s="54"/>
      <c r="F68" s="54"/>
      <c r="G68" s="54"/>
      <c r="H68" s="61">
        <v>0.008125</v>
      </c>
      <c r="I68" s="61">
        <v>0.01</v>
      </c>
      <c r="J68" s="61">
        <v>0.007917</v>
      </c>
      <c r="K68" s="61">
        <v>0.007708</v>
      </c>
      <c r="L68" s="61">
        <v>0.009167</v>
      </c>
      <c r="M68" s="61">
        <v>0.011233</v>
      </c>
      <c r="N68" s="61">
        <v>0.009808</v>
      </c>
      <c r="O68" s="61">
        <v>0.008608</v>
      </c>
      <c r="P68" s="61">
        <v>0.015283</v>
      </c>
      <c r="Q68" s="61">
        <v>0.019708</v>
      </c>
      <c r="AG68" s="277">
        <v>38626</v>
      </c>
      <c r="AH68" s="70">
        <v>9.75</v>
      </c>
    </row>
    <row r="69" spans="2:34" ht="10.5">
      <c r="B69" s="58"/>
      <c r="C69" s="54" t="s">
        <v>48</v>
      </c>
      <c r="D69" s="54"/>
      <c r="E69" s="54"/>
      <c r="F69" s="54"/>
      <c r="G69" s="54"/>
      <c r="H69" s="61">
        <v>0.008125</v>
      </c>
      <c r="I69" s="61">
        <v>0.01</v>
      </c>
      <c r="J69" s="61">
        <v>0.007917</v>
      </c>
      <c r="K69" s="61">
        <v>0.007708</v>
      </c>
      <c r="L69" s="61">
        <v>0.009167</v>
      </c>
      <c r="M69" s="61">
        <v>0.011233</v>
      </c>
      <c r="N69" s="61">
        <v>0.009808</v>
      </c>
      <c r="O69" s="61">
        <v>0.008608</v>
      </c>
      <c r="P69" s="61">
        <v>0.015283</v>
      </c>
      <c r="Q69" s="61">
        <v>0.019708</v>
      </c>
      <c r="AG69" s="277">
        <v>38657</v>
      </c>
      <c r="AH69" s="70">
        <v>9.75</v>
      </c>
    </row>
    <row r="70" spans="2:34" ht="10.5">
      <c r="B70" s="58"/>
      <c r="C70" s="54" t="s">
        <v>49</v>
      </c>
      <c r="D70" s="54"/>
      <c r="E70" s="54"/>
      <c r="F70" s="54"/>
      <c r="G70" s="54"/>
      <c r="H70" s="61">
        <v>0.008125</v>
      </c>
      <c r="I70" s="61">
        <v>0.01</v>
      </c>
      <c r="J70" s="61">
        <v>0.007917</v>
      </c>
      <c r="K70" s="61">
        <v>0.007708</v>
      </c>
      <c r="L70" s="61">
        <v>0.009167</v>
      </c>
      <c r="M70" s="61">
        <v>0.011233</v>
      </c>
      <c r="N70" s="61">
        <v>0.008858</v>
      </c>
      <c r="O70" s="61">
        <v>0.008458</v>
      </c>
      <c r="P70" s="61">
        <v>0.012867</v>
      </c>
      <c r="Q70" s="61">
        <v>0.020608</v>
      </c>
      <c r="AG70" s="277">
        <v>38687</v>
      </c>
      <c r="AH70" s="70">
        <v>9.75</v>
      </c>
    </row>
    <row r="71" spans="2:34" ht="10.5">
      <c r="B71" s="58"/>
      <c r="C71" s="54" t="s">
        <v>50</v>
      </c>
      <c r="D71" s="54"/>
      <c r="E71" s="54"/>
      <c r="F71" s="54"/>
      <c r="G71" s="54"/>
      <c r="H71" s="61"/>
      <c r="I71" s="61">
        <v>0.01</v>
      </c>
      <c r="J71" s="61">
        <v>0.008333</v>
      </c>
      <c r="K71" s="61">
        <v>0.007917</v>
      </c>
      <c r="L71" s="61">
        <v>0.008542</v>
      </c>
      <c r="M71" s="61">
        <v>0.011708</v>
      </c>
      <c r="N71" s="61">
        <v>0.008858</v>
      </c>
      <c r="O71" s="61">
        <v>0.008458</v>
      </c>
      <c r="P71" s="61">
        <v>0.012867</v>
      </c>
      <c r="Q71" s="61">
        <v>0.020608</v>
      </c>
      <c r="AG71" s="277">
        <v>38718</v>
      </c>
      <c r="AH71" s="70">
        <v>9</v>
      </c>
    </row>
    <row r="72" spans="2:34" ht="10.5">
      <c r="B72" s="58"/>
      <c r="C72" s="54" t="s">
        <v>51</v>
      </c>
      <c r="D72" s="54"/>
      <c r="E72" s="54"/>
      <c r="F72" s="54"/>
      <c r="G72" s="54"/>
      <c r="H72" s="61"/>
      <c r="I72" s="61">
        <v>0.01</v>
      </c>
      <c r="J72" s="61">
        <v>0.008333</v>
      </c>
      <c r="K72" s="61">
        <v>0.007917</v>
      </c>
      <c r="L72" s="61">
        <v>0.008542</v>
      </c>
      <c r="M72" s="61">
        <v>0.011708</v>
      </c>
      <c r="N72" s="61">
        <v>0.008858</v>
      </c>
      <c r="O72" s="61">
        <v>0.008458</v>
      </c>
      <c r="P72" s="61">
        <v>0.012867</v>
      </c>
      <c r="Q72" s="61">
        <v>0.020608</v>
      </c>
      <c r="AG72" s="277">
        <v>38749</v>
      </c>
      <c r="AH72" s="70">
        <v>9</v>
      </c>
    </row>
    <row r="73" spans="2:34" ht="10.5">
      <c r="B73" s="58"/>
      <c r="C73" s="54" t="s">
        <v>52</v>
      </c>
      <c r="D73" s="54"/>
      <c r="E73" s="54"/>
      <c r="F73" s="54"/>
      <c r="G73" s="54"/>
      <c r="H73" s="61"/>
      <c r="I73" s="61">
        <v>0.01</v>
      </c>
      <c r="J73" s="61">
        <v>0.008333</v>
      </c>
      <c r="K73" s="61">
        <v>0.007917</v>
      </c>
      <c r="L73" s="61">
        <v>0.008542</v>
      </c>
      <c r="M73" s="61">
        <v>0.011708</v>
      </c>
      <c r="N73" s="61">
        <v>0.009733</v>
      </c>
      <c r="O73" s="61">
        <v>0.007833</v>
      </c>
      <c r="P73" s="61">
        <v>0.012475</v>
      </c>
      <c r="Q73" s="61">
        <v>0.018283</v>
      </c>
      <c r="AG73" s="277">
        <v>38777</v>
      </c>
      <c r="AH73" s="70">
        <v>9</v>
      </c>
    </row>
    <row r="74" spans="2:34" ht="10.5">
      <c r="B74" s="58"/>
      <c r="C74" s="54" t="s">
        <v>53</v>
      </c>
      <c r="D74" s="54"/>
      <c r="E74" s="54"/>
      <c r="F74" s="54"/>
      <c r="G74" s="54"/>
      <c r="H74" s="61"/>
      <c r="I74" s="61">
        <v>0.009167</v>
      </c>
      <c r="J74" s="62">
        <v>0.008333</v>
      </c>
      <c r="K74" s="61">
        <v>0.008333</v>
      </c>
      <c r="L74" s="61">
        <v>0.008125</v>
      </c>
      <c r="M74" s="61">
        <v>0.010417</v>
      </c>
      <c r="N74" s="61">
        <v>0.009733</v>
      </c>
      <c r="O74" s="61">
        <v>0.007833</v>
      </c>
      <c r="P74" s="61">
        <v>0.012475</v>
      </c>
      <c r="Q74" s="61">
        <v>0.018283</v>
      </c>
      <c r="AG74" s="277">
        <v>38808</v>
      </c>
      <c r="AH74" s="70">
        <v>8.15</v>
      </c>
    </row>
    <row r="75" spans="2:34" ht="10.5">
      <c r="B75" s="58"/>
      <c r="C75" s="54" t="s">
        <v>54</v>
      </c>
      <c r="D75" s="54"/>
      <c r="E75" s="54"/>
      <c r="F75" s="54"/>
      <c r="G75" s="54"/>
      <c r="H75" s="61"/>
      <c r="I75" s="61">
        <v>0.009167</v>
      </c>
      <c r="J75" s="62">
        <v>0.008333</v>
      </c>
      <c r="K75" s="61">
        <v>0.008333</v>
      </c>
      <c r="L75" s="61">
        <v>0.008125</v>
      </c>
      <c r="M75" s="61">
        <v>0.010417</v>
      </c>
      <c r="N75" s="61">
        <v>0.009733</v>
      </c>
      <c r="O75" s="61">
        <v>0.007833</v>
      </c>
      <c r="P75" s="61">
        <v>0.012475</v>
      </c>
      <c r="Q75" s="61">
        <v>0.018283</v>
      </c>
      <c r="AG75" s="277">
        <v>38838</v>
      </c>
      <c r="AH75" s="70">
        <v>8.15</v>
      </c>
    </row>
    <row r="76" spans="2:34" ht="10.5">
      <c r="B76" s="58"/>
      <c r="C76" s="54" t="s">
        <v>55</v>
      </c>
      <c r="D76" s="54"/>
      <c r="E76" s="54"/>
      <c r="F76" s="54"/>
      <c r="G76" s="54"/>
      <c r="H76" s="58"/>
      <c r="I76" s="61">
        <v>0.009167</v>
      </c>
      <c r="J76" s="62">
        <v>0.008333</v>
      </c>
      <c r="K76" s="61">
        <v>0.008333</v>
      </c>
      <c r="L76" s="61">
        <v>0.008125</v>
      </c>
      <c r="M76" s="61">
        <v>0.010417</v>
      </c>
      <c r="N76" s="61">
        <v>0.01505</v>
      </c>
      <c r="O76" s="61">
        <v>0.008242</v>
      </c>
      <c r="P76" s="61">
        <v>0.009183</v>
      </c>
      <c r="Q76" s="61">
        <v>0.014767</v>
      </c>
      <c r="AG76" s="277">
        <v>38869</v>
      </c>
      <c r="AH76" s="70">
        <v>8.15</v>
      </c>
    </row>
    <row r="77" spans="33:34" ht="10.5">
      <c r="AG77" s="277">
        <v>38899</v>
      </c>
      <c r="AH77" s="70">
        <v>7.5</v>
      </c>
    </row>
    <row r="78" spans="33:34" ht="10.5">
      <c r="AG78" s="277">
        <v>38930</v>
      </c>
      <c r="AH78" s="70">
        <v>7.5</v>
      </c>
    </row>
    <row r="79" spans="33:34" ht="10.5">
      <c r="AG79" s="277">
        <v>38961</v>
      </c>
      <c r="AH79" s="70">
        <v>7.5</v>
      </c>
    </row>
    <row r="80" spans="33:34" ht="10.5">
      <c r="AG80" s="277">
        <v>38991</v>
      </c>
      <c r="AH80" s="70">
        <v>6.85</v>
      </c>
    </row>
    <row r="81" spans="33:34" ht="10.5">
      <c r="AG81" s="277">
        <v>39022</v>
      </c>
      <c r="AH81" s="70">
        <v>6.85</v>
      </c>
    </row>
    <row r="82" spans="33:34" ht="10.5">
      <c r="AG82" s="277">
        <v>39052</v>
      </c>
      <c r="AH82" s="70">
        <v>6.85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Carvalho Campos</dc:creator>
  <cp:keywords/>
  <dc:description/>
  <cp:lastModifiedBy>Marcos C. Campos</cp:lastModifiedBy>
  <cp:lastPrinted>2004-04-21T17:29:53Z</cp:lastPrinted>
  <dcterms:created xsi:type="dcterms:W3CDTF">2001-02-05T18:17:55Z</dcterms:created>
  <dcterms:modified xsi:type="dcterms:W3CDTF">2008-06-04T14:57:50Z</dcterms:modified>
  <cp:category/>
  <cp:version/>
  <cp:contentType/>
  <cp:contentStatus/>
</cp:coreProperties>
</file>